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55997B8D-8A04-4E0D-825A-0FD081AB1C3A}" xr6:coauthVersionLast="47" xr6:coauthVersionMax="47" xr10:uidLastSave="{00000000-0000-0000-0000-000000000000}"/>
  <bookViews>
    <workbookView xWindow="28680" yWindow="-120" windowWidth="29040" windowHeight="15840" xr2:uid="{FD4AA89E-8351-43DC-861C-F73B4580088F}"/>
  </bookViews>
  <sheets>
    <sheet name="Prise en Main" sheetId="66" r:id="rId1"/>
    <sheet name="Comparaison Clients" sheetId="15" r:id="rId2"/>
    <sheet name="Synthèse Client" sheetId="4" r:id="rId3"/>
    <sheet name="Segmentation Clients" sheetId="14" state="hidden" r:id="rId4"/>
    <sheet name="Exploration Données Clients" sheetId="16" state="hidden" r:id="rId5"/>
    <sheet name="RIK_PARAMS" sheetId="65" state="veryHidden" r:id="rId6"/>
  </sheets>
  <externalReferences>
    <externalReference r:id="rId7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23" i="15" l="1"/>
  <c r="BO124" i="15"/>
  <c r="BO125" i="15"/>
  <c r="BO126" i="15"/>
  <c r="BO127" i="15"/>
  <c r="R5" i="4"/>
  <c r="R4" i="4"/>
  <c r="P5" i="4"/>
  <c r="N5" i="4"/>
  <c r="F16" i="15"/>
  <c r="E14" i="15"/>
  <c r="D15" i="15"/>
  <c r="AV128" i="15"/>
  <c r="AP128" i="15"/>
  <c r="AO128" i="15"/>
  <c r="AJ126" i="15"/>
  <c r="C51" i="15"/>
  <c r="D51" i="15"/>
  <c r="B29" i="4"/>
  <c r="L16" i="4"/>
  <c r="B16" i="4"/>
  <c r="Q9" i="4"/>
  <c r="L9" i="4"/>
  <c r="G9" i="4"/>
  <c r="C9" i="4"/>
  <c r="C8" i="4"/>
  <c r="B32" i="15"/>
  <c r="BA144" i="15"/>
  <c r="AU121" i="15"/>
  <c r="AN121" i="15"/>
  <c r="AI121" i="15"/>
  <c r="D32" i="15"/>
  <c r="BM121" i="15"/>
  <c r="E32" i="15"/>
  <c r="C5" i="15" l="1"/>
  <c r="C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B32" authorId="0" shapeId="0" xr:uid="{A4A86033-19E7-4C8E-9E99-7C83FFBAEBE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AI121" authorId="0" shapeId="0" xr:uid="{18F62C96-8661-4556-A098-B89FC7046DD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AN121" authorId="0" shapeId="0" xr:uid="{CC300CF5-1EE6-4034-92EC-C74D6B6FFF2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AU121" authorId="0" shapeId="0" xr:uid="{05AD42B6-5D52-4EEC-BB6D-FFB2B4A237DA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BM121" authorId="0" shapeId="0" xr:uid="{CB61E839-D9B6-488B-87E3-68B6093D152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BA144" authorId="0" shapeId="0" xr:uid="{C5F66C1F-BFBA-4D81-8AA8-85E9E1750CA5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B16" authorId="0" shapeId="0" xr:uid="{20123F7D-30F7-4E55-8563-883C0283F8D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L16" authorId="0" shapeId="0" xr:uid="{CDDC8AE1-D3DC-478B-90A4-B8634439C32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B29" authorId="0" shapeId="0" xr:uid="{1AC51346-4A1D-4E5F-9FD1-790308CCC3B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AAA044-A1C0-4087-8EB0-E883B202915F}" name="Connexion" type="7" refreshedVersion="8"/>
</connections>
</file>

<file path=xl/sharedStrings.xml><?xml version="1.0" encoding="utf-8"?>
<sst xmlns="http://schemas.openxmlformats.org/spreadsheetml/2006/main" count="204" uniqueCount="134">
  <si>
    <t>Code Client</t>
  </si>
  <si>
    <t>Encours Autorisé</t>
  </si>
  <si>
    <t>Total</t>
  </si>
  <si>
    <t>Intitulé Risque</t>
  </si>
  <si>
    <t>Action</t>
  </si>
  <si>
    <t>Dépassement Encours Autorisé Min</t>
  </si>
  <si>
    <t>Dépassement Encours Autorisé Max</t>
  </si>
  <si>
    <t>Solde à Date</t>
  </si>
  <si>
    <t>Montant Retard 30 jours</t>
  </si>
  <si>
    <t>Montant Retard 60 jours</t>
  </si>
  <si>
    <t>Montant Retard 60+ jours</t>
  </si>
  <si>
    <t>Montant Non Échu</t>
  </si>
  <si>
    <t>Portefeuille BL/FA</t>
  </si>
  <si>
    <t>Portefeuille Réglement</t>
  </si>
  <si>
    <t>Montant Assurance</t>
  </si>
  <si>
    <t>CA</t>
  </si>
  <si>
    <t>CA N-1</t>
  </si>
  <si>
    <t>Surveillance ?</t>
  </si>
  <si>
    <t>Non</t>
  </si>
  <si>
    <t>Code Risque</t>
  </si>
  <si>
    <t>Risque Réel</t>
  </si>
  <si>
    <t>SYNTHESE CLIENT</t>
  </si>
  <si>
    <t>Evo</t>
  </si>
  <si>
    <t>CLIENT</t>
  </si>
  <si>
    <t>*</t>
  </si>
  <si>
    <t>N° de pièce</t>
  </si>
  <si>
    <t>Code Affaire</t>
  </si>
  <si>
    <t>Echéance réglée</t>
  </si>
  <si>
    <t>CA HT brut</t>
  </si>
  <si>
    <t>Référence Article</t>
  </si>
  <si>
    <t>Désignation Article</t>
  </si>
  <si>
    <t>Qté Vendues</t>
  </si>
  <si>
    <t>Bijou SA</t>
  </si>
  <si>
    <t>Ciselure</t>
  </si>
  <si>
    <t>SOLVABILITÉ</t>
  </si>
  <si>
    <t>NOMBRE DE COMMANDES</t>
  </si>
  <si>
    <t>NOMBRE DE RETOURS</t>
  </si>
  <si>
    <t>PANIER MOYEN</t>
  </si>
  <si>
    <t>Remise HT</t>
  </si>
  <si>
    <t>Marge sur Prix Revient</t>
  </si>
  <si>
    <t>Type</t>
  </si>
  <si>
    <t>Prix Unitaire HT</t>
  </si>
  <si>
    <t>Enuméré Gamme 1</t>
  </si>
  <si>
    <t>Représentant</t>
  </si>
  <si>
    <t>Type Famille</t>
  </si>
  <si>
    <t>Détail</t>
  </si>
  <si>
    <t>Diamant Vert</t>
  </si>
  <si>
    <t>Standard</t>
  </si>
  <si>
    <t>TOP 5 DES FACTURES</t>
  </si>
  <si>
    <t>TOP 5 DES ARTICLES</t>
  </si>
  <si>
    <t>Intitulé Client</t>
  </si>
  <si>
    <t>Carat S.a.r.l</t>
  </si>
  <si>
    <t>Cristaux liquides</t>
  </si>
  <si>
    <t>Directy Sarl</t>
  </si>
  <si>
    <t>Cleen Bijoux</t>
  </si>
  <si>
    <t>Horlogerie Ceram</t>
  </si>
  <si>
    <t>Opale</t>
  </si>
  <si>
    <t>Perles parisiennes</t>
  </si>
  <si>
    <t>CA HT Net</t>
  </si>
  <si>
    <t>TYPE DE DOCUMENT</t>
  </si>
  <si>
    <t xml:space="preserve">Restreindre ma sélection aux </t>
  </si>
  <si>
    <t>premiers clients</t>
  </si>
  <si>
    <t>{_x000D_
  "Name": "CacheManager_Synthèse Client",_x000D_
  "Column": 3,_x000D_
  "Length": 1,_x000D_
  "IsEncrypted": false_x000D_
}</t>
  </si>
  <si>
    <t>COMPARAISON CLIENTS</t>
  </si>
  <si>
    <t>CA/CA N-1 par Client</t>
  </si>
  <si>
    <t>Marge sur Prix de Revient par Client</t>
  </si>
  <si>
    <t>Documents par Client</t>
  </si>
  <si>
    <t>Facture</t>
  </si>
  <si>
    <t>Date de Vente</t>
  </si>
  <si>
    <t>Nombre de jours depuis la dernière vente</t>
  </si>
  <si>
    <t>Étiquettes de lignes</t>
  </si>
  <si>
    <t>Total général</t>
  </si>
  <si>
    <t>Étiquettes de colonnes</t>
  </si>
  <si>
    <t>Somme de N° de pièce</t>
  </si>
  <si>
    <t>Bon de livraison</t>
  </si>
  <si>
    <t>tt ca</t>
  </si>
  <si>
    <t>ttmar</t>
  </si>
  <si>
    <t>Marge sur PR</t>
  </si>
  <si>
    <t>{_x000D_
  "Name": "CacheManager_Comparaison Clients",_x000D_
  "Column": 4,_x000D_
  "Length": 4,_x000D_
  "IsEncrypted": false_x000D_
}</t>
  </si>
  <si>
    <t>Nb Jours</t>
  </si>
  <si>
    <t>DIAMA</t>
  </si>
  <si>
    <t>Bonne cote crédit</t>
  </si>
  <si>
    <t>A livrer</t>
  </si>
  <si>
    <t>Montre femme ""Concerto""</t>
  </si>
  <si>
    <t>MODIV01</t>
  </si>
  <si>
    <t>FA00005</t>
  </si>
  <si>
    <t>950BIJO</t>
  </si>
  <si>
    <t>RANDOR    Rémi</t>
  </si>
  <si>
    <t>SOCIÉTÉ</t>
  </si>
  <si>
    <t>REPRÉSENTANT</t>
  </si>
  <si>
    <t>TOP 3 CLIENTS PAR CHIFFRE D'AFFAIRE</t>
  </si>
  <si>
    <t>CA &amp; MARGE PAR CLIENT</t>
  </si>
  <si>
    <t>STATISTIQUES CLIENTS</t>
  </si>
  <si>
    <t>PÉRIODE DÉBUT</t>
  </si>
  <si>
    <t>PÉRIODE FIN</t>
  </si>
  <si>
    <t>201301</t>
  </si>
  <si>
    <t>FA00020</t>
  </si>
  <si>
    <t>Non réglée</t>
  </si>
  <si>
    <t>FV00002</t>
  </si>
  <si>
    <t>Bague Or et pierres</t>
  </si>
  <si>
    <t>BAOR01</t>
  </si>
  <si>
    <t>Gamme</t>
  </si>
  <si>
    <t>Emeraude</t>
  </si>
  <si>
    <t>Rubis</t>
  </si>
  <si>
    <t>Saphir</t>
  </si>
  <si>
    <t>Bague Argent</t>
  </si>
  <si>
    <t>BAAR01</t>
  </si>
  <si>
    <t>PÉRIODE</t>
  </si>
  <si>
    <t>Bague's en or</t>
  </si>
  <si>
    <t>202201..202212</t>
  </si>
  <si>
    <t>La Montre du Quartier</t>
  </si>
  <si>
    <t>Emeraude SA</t>
  </si>
  <si>
    <t>Platine &amp; fils</t>
  </si>
  <si>
    <t>Rubis sur Longleux</t>
  </si>
  <si>
    <t>Bon de commande</t>
  </si>
  <si>
    <t>Devis</t>
  </si>
  <si>
    <t>Facture comptabilisée</t>
  </si>
  <si>
    <t>Préparation de livraison</t>
  </si>
  <si>
    <t>Bon d'avoir</t>
  </si>
  <si>
    <t>Bon de retour</t>
  </si>
  <si>
    <t>Facture d'acompte</t>
  </si>
  <si>
    <t>Grenat pour toi</t>
  </si>
  <si>
    <t>La Topaze Lyonnaise</t>
  </si>
  <si>
    <t>Deutschland's Bijoux</t>
  </si>
  <si>
    <t xml:space="preserve">{_x000D_
  "Formulas": {_x000D_
    "=RIK_AC(\"INF12__;INF01@E=1,S=1140,G=0,T=0,P=0:@R=A,S=1163,V=Bijou SA:R=C,S=1080,V={0}:R=D,S=1083,V={1}:R=E,S=1145,V={2}:R=E,S=1118,V={3}:R=F,S=1002|1002,V={4}:\";$D$4;$G$4;$J$4;$M$4;$J33)": 1,_x000D_
    "=RIK_AC(\"INF12__;INF01@E=1,S=1140,G=0,T=0,P=0:@R=A,S=1163,V=Bijou SA:R=C,S=1080,V={0}:R=D,S=1083,V={1}:R=E,S=1145,V={2}:R=E,S=1118,V={3}:R=F,S=1002|1002,V={4}:\";$D$4;$G$4;$J$4;$M$4;$J37)": 2,_x000D_
    "=RIK_AC(\"INF12__;INF01@E=1,S=1140,G=0,T=0,P=0:@R=A,S=1163,V=Bijou SA:R=C,S=1080,V={0}:R=D,S=1083,V={1}:R=E,S=1145,V={2}:R=E,S=1118,V={3}:R=F,S=1002|1002,V={4}:\";$D$4;$G$4;$J$4;$M$4;$J41)": 3,_x000D_
    "=RIK_AC(\"INF12__;INF01@E=1,S=1140,G=0,T=0,P=0:@R=A,S=1163,V=Bijou SA:R=C,S=1080,V={0}:R=D,S=1083,V={1}:R=E,S=1145,V={2}:R=E,S=1118,V={3}:R=F,S=1002|1002,V={4}:\";$D$4;$G$4;$J$4;$M$4;$J45)": 4,_x000D_
    "=RIK_AC(\"INF12__;INF01@E=1,S=1140,G=0,T=0,P=0:@R=A,S=1163,V=Bijou SA:R=C,S=1080,V={0}:R=D,S=1083,V={1}:R=E,S=1145,V={2}:R=E,S=1118,V={3}:R=F,S=1002|1002,V={4}:\";$D$4;$G$4;$J$4;$M$4;$J38)": 5,_x000D_
    "=RIK_AC(\"INF12__;INF01@E=1,S=1140,G=0,T=0,P=0:@R=A,S=1163,V=Bijou SA:R=C,S=1080,V={0}:R=D,S=1083,V={1}:R=E,S=1145,V={2}:R=E,S=1118,V={3}:R=F,S=1002|1002,V={4}:\";$D$4;$G$4;$J$4;$M$4;$J42)": 6,_x000D_
    "=RIK_AC(\"INF12__;INF01@E=1,S=1140,G=0,T=0,P=0:@R=A,S=1163,V=Bijou SA:R=C,S=1080,V={0}:R=D,S=1083,V={1}:R=E,S=1145,V={2}:R=E,S=1118,V={3}:R=F,S=1002|1002,V={4}:\";$D$4;$G$4;$J$4;$M$4;$J46)": 7,_x000D_
    "=RIK_AC(\"INF12__;INF01@E=1,S=1140,G=0,T=0,P=0:@R=A,S=1163,V=Bijou SA:R=C,S=1080,V={0}:R=D,S=1083,V={1}:R=E,S=1145,V={2}:R=E,S=1118,V={3}:R=F,S=1002|1002,V={4}:\";$D$4;$G$4;$J$4;$M$4;$J39)": 8,_x000D_
    "=RIK_AC(\"INF12__;INF01@E=1,S=1140,G=0,T=0,P=0:@R=A,S=1163,V=Bijou SA:R=C,S=1080,V={0}:R=D,S=1083,V={1}:R=E,S=1145,V={2}:R=E,S=1118,V={3}:R=F,S=1002|1002,V={4}:\";$D$4;$G$4;$J$4;$M$4;$J43)": 9,_x000D_
    "=RIK_AC(\"INF12__;INF01@E=1,S=1140,G=0,T=0,P=0:@R=A,S=1163,V=Bijou SA:R=C,S=1080,V={0}:R=D,S=1083,V={1}:R=E,S=1145,V={2}:R=E,S=1118,V={3}:R=F,S=1002|1002,V={4}:\";$D$4;$G$4;$J$4;$M$4;$J36)": 10,_x000D_
    "=RIK_AC(\"INF12__;INF01@E=1,S=1140,G=0,T=0,P=0:@R=A,S=1163,V=Bijou SA:R=C,S=1080,V={0}:R=D,S=1083,V={1}:R=E,S=1145,V={2}:R=E,S=1118,V={3}:R=F,S=1002|1002,V={4}:\";$D$4;$G$4;$J$4;$M$4;$J40)": 11,_x000D_
    "=RIK_AC(\"INF12__;INF01@E=1,S=1140,G=0,T=0,P=0:@R=A,S=1163,V=Bijou SA:R=C,S=1080,V={0}:R=D,S=1083,V={1}:R=E,S=1145,V={2}:R=E,S=1118,V={3}:R=F,S=1002|1002,V={4}:\";$D$4;$G$4;$J$4;$M$4;$J44)": 12,_x000D_
    "=RIK_AC(\"INF12__;INF01@E=1,S=1140,G=0,T=0,P=0:@R=A,S=1163,V=Bijou SA:R=C,S=1080,V={0}:R=D,S=1083,V={1}:R=E,S=1145,V={2}:R=E,S=1118,V={3}:R=F,S=1002|1002,V={4}:\";$D$4;$G$4;$J$4;$M$4;$J48)": 13,_x000D_
    "=RIK_AC(\"INF12__;INF01@E=1,S=1140,G=0,T=0,P=0:@R=A,S=1163,V=Bijou SA:R=C,S=1080,V={0}:R=D,S=1083,V={1}:R=E,S=1145,V={2}:R=E,S=1118,V={3}:R=F,S=1002|1002,V={4}:\";$D$4;$G$4;$J$4;$M$4;$J34)": 14,_x000D_
    "=RIK_AC(\"INF12__;INF01@E=1,S=1140,G=0,T=0,P=0:@R=A,S=1163,V=Bijou SA:R=C,S=1080,V={0}:R=D,S=1083,V={1}:R=E,S=1145,V={2}:R=E,S=1118,V={3}:R=F,S=1002|1002,V={4}:\";$D$4;$G$4;$J$4;$M$4;$J35)": 15,_x000D_
    "=RIK_AC(\"INF12__;INF01@E=1,S=1140,G=0,T=0,P=0:@R=A,S=1163,V=Bijou SA:R=C,S=1080,V={0}:R=D,S=1083,V={1}:R=E,S=1145,V={2}:R=E,S=1118,V={3}:R=F,S=1002|1002,V={4}:\";$D$4;$G$4;$J$4;$M$4;$J47)": 16,_x000D_
    "=RIK_AC(\"INF12__;INF01@E=1,S=1141,G=0,T=0,P=0:@R=A,S=1163,V=Bijou SA:R=B,S=1118,V={0}:R=C,S=1080,V={1}:R=D,S=1083,V={2}:R=E,S=1145,V={3}:\";$M$4;$D$4;$G$4;$J$4)": 17,_x000D_
    "=RIK_AC(\"INF12__;INF01@E=1,S=1141,G=0,T=0,P=0:@R=A,S=1163,V=Bijou SA:R=B,S=1118,V={0}:R=C,S=1080,V={1}:R=D,S=1083,V={2}:R=E,S=1145,V={3}:R=F,S=1002|1002,V={4}:\";$M$4;$D$4;$G$4;$J$4;$J33)": 18,_x000D_
    "=RIK_AC(\"INF12__;INF01@E=1,S=1141,G=0,T=0,P=0:@R=A,S=1163,V=Bijou SA:R=B,S=1118,V={0}:R=C,S=1080,V={1}:R=D,S=1083,V={2}:R=E,S=1145,V={3}:R=F,S=1002|1002,V={4}:\";$M$4;$D$4;$G$4;$J$4;$J34)": 19,_x000D_
    "=RIK_AC(\"INF12__;INF01@E=1,S=1141,G=0,T=0,P=0:@R=A,S=1163,V=Bijou SA:R=B,S=1118,V={0}:R=C,S=1080,V={1}:R=D,S=1083,V={2}:R=E,S=1145,V={3}:R=F,S=1002|1002,V={4}:\";$M$4;$D$4;$G$4;$J$4;$J35)": 20,_x000D_
    "=RIK_AC(\"INF12__;INF01@E=1,S=1141,G=0,T=0,P=0:@R=A,S=1163,V=Bijou SA:R=B,S=1118,V={0}:R=C,S=1080,V={1}:R=D,S=1083,V={2}:R=E,S=1145,V={3}:R=F,S=1002|1002,V={4}:\";$M$4;$D$4;$G$4;$J$4;$J36)": 21,_x000D_
    "=RIK_AC(\"INF12__;INF01@E=1,S=1141,G=0,T=0,P=0:@R=A,S=1163,V=Bijou SA:R=B,S=1118,V={0}:R=C,S=1080,V={1}:R=D,S=1083,V={2}:R=E,S=1145,V={3}:R=F,S=1002|1002,V={4}:\";$M$4;$D$4;$G$4;$J$4;$J37)": 22,_x000D_
    "=RIK_AC(\"INF12__;INF01@E=1,S=1141,G=0,T=0,P=0:@R=A,S=1163,V=Bijou SA:R=B,S=1118,V={0}:R=C,S=1080,V={1}:R=D,S=1083,V={2}:R=E,S=1145,V={3}:R=F,S=1002|1002,V={4}:\";$M$4;$D$4;$G$4;$J$4;$J38)": 23,_x000D_
    "=RIK_AC(\"INF12__;INF01@E=1,S=1141,G=0,T=0,P=0:@R=A,S=1163,V=Bijou SA:R=B,S=1118,V={0}:R=C,S=1080,V={1}:R=D,S=1083,V={2}:R=E,S=1145,V={3}:R=F,S=1002|1002,V={4}:\";$M$4;$D$4;$G$4;$J$4;$J39)": 24,_x000D_
    "=RIK_AC(\"INF12__;INF01@E=1,S=1141,G=0,T=0,P=0:@R=A,S=1163,V=Bijou SA:R=B,S=1118,V={0}:R=C,S=1080,V={1}:R=D,S=1083,V={2}:R=E,S=1145,V={3}:R=F,S=1002|1002,V={4}:\";$M$4;$D$4;$G$4;$J$4;$J40)": 25,_x000D_
    "=RIK_AC(\"INF12__;INF01@E=1,S=1141,G=0,T=0,P=0:@R=A,S=1163,V=Bijou SA:R=B,S=1118,V={0}:R=C,S=1080,V={1}:R=D,S=1083,V={2}:R=E,S=1145,V={3}:R=F,S=1002|1002,V={4}:\";$M$4;$D$4;$G$4;$J$4;$J41)": 26,_x000D_
    "=RIK_AC(\"INF12__;INF01@E=1,S=1141,G=0,T=0,P=0:@R=A,S=1163,V=Bijou SA:R=B,S=1118,V={0}:R=C,S=1080,V={1}:R=D,S=1083,V={2}:R=E,S=1145,V={3}:R=F,S=1002|1002,V={4}:\";$M$4;$D$4;$G$4;$J$4;$J42)": 27,_x000D_
    "=RIK_AC(\"INF12__;INF01@E=1,S=1141,G=0,T=0,P=0:@R=A,S=1163,V=Bijou SA:R=B,S=1118,V={0}:R=C,S=1080,V={1}:R=D,S=1083,V={2}:R=E,S=1145,V={3}:R=F,S=1002|1002,V={4}:\";$M$4;$D$4;$G$4;$J$4;$J43)": 28,_x000D_
    "=RIK_AC(\"INF12__;INF01@E=1,S=1141,G=0,T=0,P=0:@R=A,S=1163,V=Bijou SA:R=B,S=1118,V={0}:R=C,S=1080,V={1}:R=D,S=1083,V={2}:R=E,S=1145,V={3}:R=F,S=1002|1002,V={4}:\";$M$4;$D$4;$G$4;$J$4;$J44)": 29,_x000D_
    "=RIK_AC(\"INF12__;INF01@E=1,S=1141,G=0,T=0,P=0:@R=A,S=1163,V=Bijou SA:R=B,S=1118,V={0}:R=C,S=1080,V={1}:R=D,S=1083,V={2}:R=E,S=1145,V={3}:R=F,S=1002|1002,V={4}:\";$M$4;$D$4;$G$4;$J$4;$J45)": 30,_x000D_
    "=RIK_AC(\"INF12__;INF01@E=1,S=1141,G=0,T=0,P=0:@R=A,S=1163,V=Bijou SA:R=B,S=1118,V={0}:R=C,S=1080,V={1}:R=D,S=1083,V={2}:R=E,S=1145,V={3}:R=F,S=1002|1002,V={4}:\";$M$4;$D$4;$G$4;$J$4;$J46)": 31,_x000D_
    "=RIK_AC(\"INF12__;INF01@E=1,S=1141,G=0,T=0,P=0:@R=A,S=1163,V=Bijou SA:R=B,S=1118,V={0}:R=C,S=1080,V={1}:R=D,S=1083,V={2}:R=E,S=1145,V={3}:R=F,S=1002|1002,V={4}:\";$M$4;$D$4;$G$4;$J$4;$J47)": 32,_x000D_
    "=RIK_AC(\"INF12__;INF01@E=1,S=1141,G=0,T=0,P=0:@R=A,S=1163,V=Bijou SA:R=B,S=1118,V={0}:R=C,S=1080,V={1}:R=D,S=1083,V={2}:R=E,S=1145,V={3}:R=F,S=1002|1002,V={4}:\";$M$4;$D$4;$G$4;$J$4;$J48)": 33,_x000D_
    "=RIK_AC(\"INF12__;INF01@E=1,S=1140,G=0,T=0,P=0:@R=A,S=1163,V=Bijou SA:R=C,S=1080,V={0}:R=D,S=1083,V={1}:R=E,S=1145,V={2}:R=E,S=1118,V={3}:R=F,S=1002|1002,V={4}:\";$D$4;$G$4;$J$4;$M$4;$J14)": 34,_x000D_
    "=RIK_AC(\"INF12__;INF01@E=1,S=1140,G=0,T=0,P=0:@R=A,S=1163,V=Bijou SA:R=C,S=1080,V={0}:R=D,S=1083,V={1}:R=E,S=1145,V={2}:R=E,S=1118,V={3}:R=F,S=1002|1002,V={4}:\";$D$4;$G$4;$J$4;$M$4;$J22)": 35,_x000D_
    "=RIK_AC(\"INF12__;INF01@E=1,S=1140,G=0,T=0,P=0:@R=A,S=1163,V=Bijou SA:R=C,S=1080,V={0}:R=D,S=1083,V={1}:R=E,S=1145,V={2}:R=E,S=1118,V={3}:R=F,S=1002|1002,V={4}:\";$D$4;$G$4;$J$4;$M$4;$J27)": 36,_x000D_
    "=RIK_AC(\"INF12__;INF01@E=1,S=1140,G=0,T=0,P=0:@R=A,S=1163,V=Bijou SA:R=C,S=1080,V={0}:R=D,S=1083,V={1}:R=E,S=1145,V={2}:R=E,S=1118,V={3}:R=F,S=1002|1002,V={4}:\";$D$4;$G$4;$J$4;$M$4;$J21)": 37,_x000D_
    "=RIK_AC(\"INF12__;INF01@E=1,S=1140,G=0,T=0,P=0:@R=A,S=1163,V=Bijou SA:R=C,S=1080,V={0}:R=D,S=1083,V={1}:R=E,S=1145,V={2}:R=E,S=1118,V={3}:R=F,S=1002|1002,V={4}:\";$D$4;$G$4;$J$4;$M$4;$J16)": 38,_x000D_
    "=RIK_AC(\"INF12__;INF01@E=1,S=1140,G=0,T=0,P=0:@R=A,S=1163,V=Bijou SA:R=C,S=1080,V={0}:R=D,S=1083,V={1}:R=E,S=1145,V={2}:R=E,S=1118,V={3}:R=F,S=1002|1002,V={4}:\";$D$4;$G$4;$J$4;$M$4;$J20)": 39,_x000D_
    "=RIK_AC(\"INF12__;INF01@E=1,S=1140,G=0,T=0,P=0:@R=A,S=1163,V=Bijou SA:R=C,S=1080,V={0}:R=D,S=1083,V={1}:R=E,S=1145,V={2}:R=E,S=1118,V={3}:R=F,S=1002|1002,V={4}:\";$D$4;$G$4;$J$4;$M$4;$J28)": 40,_x000D_
    "=RIK_AC(\"INF12__;INF01@E=1,S=1140,G=0,T=0,P=0:@R=A,S=1163,V=Bijou SA:R=C,S=1080,V={0}:R=D,S=1083,V={1}:R=E,S=1145,V={2}:R=E,S=1118,V={3}:R=F,S=1002|1002,V={4}:\";$D$4;$G$4;$J$4;$M$4;$J26)": 41,_x000D_
    "=RIK_AC(\"INF12__;INF01@E=1,S=1140,G=0,T=0,P=0:@R=A,S=1163,V=Bijou SA:R=C,S=1080,V={0}:R=D,S=1083,V={1}:R=E,S=1145,V={2}:R=E,S=1118,V={3}:R=F,S=1002|1002,V={4}:\";$D$4;$G$4;$J$4;$M$4;$J25)": 42,_x000D_
    "=RIK_AC(\"INF12__;INF01@E=1,S=1140,G=0,T=0,P=0:@R=A,S=1163,V=Bijou SA:R=C,S=1080,V={0}:R=D,S=1083,V={1}:R=E,S=1145,V={2}:R=E,S=1118,V={3}:R=F,S=1002|1002,V={4}:\";$D$4;$G$4;$J$4;$M$4;$J19)": 43,_x000D_
    "=RIK_AC(\"INF12__;INF01@E=1,S=1140,G=0,T=0,P=0:@R=A,S=1163,V=Bijou SA:R=C,S=1080,V={0}:R=D,S=1083,V={1}:R=E,S=1145,V={2}:R=E,S=1118,V={3}:R=F,S=1002|1002,V={4}:\";$D$4;$G$4;$J$4;$M$4;$J24)": 44,_x000D_
    "=RIK_AC(\"INF12__;INF01@E=1,S=1140,G=0,T=0,P=0:@R=A,S=1163,V=Bijou SA:R=C,S=1080,V={0}:R=D,S=1083,V={1}:R=E,S=1145,V={2}:R=E,S=1118,V={3}:R=F,S=1002|1002,V={4}:\";$D$4;$G$4;$J$4;$M$4;$J29)": 45,_x000D_
    "=RIK_AC(\"INF12__;INF01@E=1,S=1140,G=0,T=0,P=0:@R=A,S=1163,V=Bijou SA:R=C,S=1080,V={0}:R=D,S=1083,V={1}:R=E,S=1145,V={2}:R=E,S=1118,V={3}:R=F,S=1002|1002,V={4}:\";$D$4;$G$4;$J$4;$M$4;$J23)": 46,_x000D_
    "=RIK_AC(\"INF12__;INF01@E=1,S=1140,G=0,T=0,P=0:@R=A,S=1163,V=Bijou SA:R=C,S=1080,V={0}:R=D,S=1083,V={1}:R=E,S=1145,V={2}:R=E,S=1118,V={3}:R=F,S=1002|1002,V={4}:\";$D$4;$G$4;$J$4;$M$4;$J17)": 47,_x000D_
    "=RIK_AC(\"INF12__;INF01@E=1,S=1140,G=0,T=0,P=0:@R=A,S=1163,V=Bijou SA:R=C,S=1080,V={0}:R=D,S=1083,V={1}:R=E,S=1145,V={2}:R=E,S=1118,V={3}:R=F,S=1002|1002,V={4}:\";$D$4;$G$4;$J$4;$M$4;$J15)": 48,_x000D_
    "=RIK_AC(\"INF12__;INF01@E=1,S=1140,G=0,T=0,P=0:@R=A,S=1163,V=Bijou SA:R=C,S=1080,V={0}:R=D,S=1083,V={1}:R=E,S=1145,V={2}:R=E,S=1118,V={3}:R=F,S=1002|1002,V={4}:\";$D$4;$G$4;$J$4;$M$4;$J18)": 49,_x000D_
    "=RIK_AC(\"INF12__;INF01@E=1,S=1141,G=0,T=0,P=0:@R=A,S=1163,V=Bijou SA:R=B,S=1118,V={0}:R=C,S=1080,V={1}:R=D,S=1083,V={2}:R=E,S=1145,V={3}:R=F,S=1002|1002,V={4}:\";$M$4;$D$4;$G$4;$J$4;$J29)": 50,_x000D_
    "=RIK_AC(\"INF12__;INF01@E=1,S=1141,G=0,T=0,P=0:@R=A,S=1163,V=Bijou SA:R=B,S=1118,V={0}:R=C,S=1080,V={1}:R=D,S=1083,V={2}:R=E,S=1145,V={3}:R=F,S=1002|1002,V={4}:\";$M$4;$D$4;$G$4;$J$4;$J28)": 51,_x000D_
    "=RIK_AC(\"INF12__;INF01@E=1,S=1141,G=0,T=0,P=0:@R=A,S=1163,V=Bijou SA:R=B,S=1118,V={0}:R=C,S=1080,V={1}:R=D,S=1083,V={2}:R=E,S=1145,V={3}:R=F,S=1002|1002,V={4}:\";$M$4;$D$4;$G$4;$J$4;$J27)": 52,_x000D_
    "=RIK_AC(\"INF12__;INF01@E=1,S=1141,G=0,T=0,P=0:@R=A,S=1163,V=Bijou SA:R=B,S=1118,V={0}:R=C,S=1080,V={1}:R=D,S=1083,V={2}:R=E,S=1145,V={3}:R=F,S=1002|1002,V={4}:\";$M$4;$D$4;$G$4;$J$4;$J26)": 53,_x000D_
    "=RIK_AC(\"INF12__;INF01@E=1,S=1141,G=0,T=0,P=0:@R=A,S=1163,V=Bijou SA:R=B,S=1118,V={0}:R=C,S=1080,V={1}:R=D,S=1083,V={2}:R=E,S=1145,V={3}:R=F,S=1002|1002,V={4}:\";$M$4;$D$4;$G$4;$J$4;$J25)": 54,_x000D_
    "=RIK_AC(\"INF12__;INF01@E=1,S=1141,G=0,T=0,P=0:@R=A,S=1163,V=Bijou SA:R=B,S=1118,V={0}:R=C,S=1080,V={1}:R=D,S=1083,V={2}:R=E,S=1145,V={3}:R=F,S=1002|1002,V={4}:\";$M$4;$D$4;$G$4;$J$4;$J24)": 55,_x000D_
    "=RIK_AC(\"INF12__;INF01@E=1,S=1141,G=0,T=0,P=0:@R=A,S=1163,V=Bijou SA:R=B,S=1118,V={0}:R=C,S=1080,V={1}:R=D,S=1083,V={2}:R=E,S=1145,V={3}:R=F,S=1002|1002,V={4}:\";$M$4;$D$4;$G$4;$J$4;$J23)": 56,_x000D_
    "=RIK_AC(\"INF12__;INF01@E=1,S=1141,G=0,T=0,P=0:@R=A,S=1163,V=Bijou SA:R=B,S=1118,V={0}:R=C,S=1080,V={1}:R=D,S=1083,V={2}:R=E,S=1145,V={3}:R=F,S=1002|1002,V={4}:\";$M$4;$D$4;$G$4;$J$4;$J22)": 57,_x000D_
    "=RIK_AC(\"INF12__;INF01@E=1,S=1141,G=0,T=0,P=0:@R=A,S=1163,V=Bijou SA:R=B,S=1118,V={0}:R=C,S=1080,V={1}:R=D,S=1083,V={2}:R=E,S=1145,V={3}:R=F,S=1002|1002,V={4}:\";$M$4;$D$4;$G$4;$J$4;$J21)": 58,_x000D_
    "=RIK_AC(\"INF12__;INF01@E=1,S=1141,G=0,T=0,P=0:@R=A,S=1163,V=Bijou SA:R=B,S=1118,V={0}:R=C,S=1080,V={1}:R=D,S=1083,V={2}:R=E,S=1145,V={3}:R=F,S=1002|1002,V={4}:\";$M$4;$D$4;$G$4;$J$4;$J20)": 59,_x000D_
    "=RIK_AC(\"INF12__;INF01@E=1,S=1141,G=0,T=0,P=0:@R=A,S=1163,V=Bijou SA:R=B,S=1118,V={0}:R=C,S=1080,V={1}:R=D,S=1083,V={2}:R=E,S=1145,V={3}:R=F,S=1002|1002,V={4}:\";$M$4;$D$4;$G$4;$J$4;$J19)": 60,_x000D_
    "=RIK_AC(\"INF12__;INF01@E=1,S=1141,G=0,T=0,P=0:@R=A,S=1163,V=Bijou SA:R=B,S=1118,V={0}:R=C,S=1080,V={1}:R=D,S=1083,V={2}:R=E,S=1145,V={3}:R=F,S=1002|1002,V={4}:\";$M$4;$D$4;$G$4;$J$4;$J18)": 61,_x000D_
    "=RIK_AC(\"INF12__;INF01@E=1,S=1141,G=0,T=0,P=0:@R=A,S=1163,V=Bijou SA:R=B,S=1118,V={0}:R=C,S=1080,V={1}:R=D,S=1083,V={2}:R=E,S=1145,V={3}:R=F,S=1002|1002,V={4}:\";$M$4;$D$4;$G$4;$J$4;$J17)": 62,_x000D_
    "=RIK_AC(\"INF12__;INF01@E=1,S=1141,G=0,T=0,P=0:@R=A,S=1163,V=Bijou SA:R=B,S=1118,V={0}:R=C,S=1080,V={1}:R=D,S=1083,V={2}:R=E,S=1145,V={3}:R=F,S=1002|1002,V={4}:\";$M$4;$D$4;$G$4;$J$4;$J16)": 63,_x000D_
    "=RIK_AC(\"INF12__;INF01@E=1,S=1141,G=0,T=0,P=0:@R=A,S=1163,V=Bijou SA:R=B,S=1118,V={0}:R=C,S=1080,V={1}:R=D,S=1083,V={2}:R=E,S=1145,V={3}:R=F,S=1002|1002,V={4}:\";$M$4;$D$4;$G$4;$J$4;$J15)": 64,_x000D_
    "=RIK_AC(\"INF12__;INF01@E=1,S=1141,G=0,T=0,P=0:@R=A,S=1163,V=Bijou SA:R=B,S=1118,V={0}:R=C,S=1080,V={1}:R=D,S=1083,V={2}:R=E,S=1145,V={3}:R=F,S=1002|1002,V={4}:\";$M$4;$D$4;$G$4;$J$4;$J14)": 65,_x000D_
    "=RIK_AC(\"INF12__;INF01@E=1,S=1140,G=0,T=0,P=0:@R=A,S=1163,V=Bijou SA:R=C,S=1080,V={0}:R=D,S=1083,V={1}:R=E,S=1145,V={2}:R=E,S=1118,V={3}:R=F,S=1002|1002,V={4}:\";$D$4;$G$4;$J$4;$M$4;$I14)": 66,_x000D_
    "=RIK_AC(\"INF12__;INF01@E=1,S=1140,G=0,T=0,P=0:@R=A,S=1163,V=Bijou SA:R=C,S=1080,V={0}:R=D,S=1083,V={1}:R=E,S=1145,V={2}:R=E,S=1118,V={3}:R=F,S=1002|1002,V={4}:\";$D$4;$G$4;$J$4;$M$4;$I22)": 67,_x000D_
    "=RIK_AC(\"INF12__;INF01@E=1,S=1140,G=0,T=0,P=0:@R=A,S=1163,V=Bijou SA:R=C,S=1080,V={0}:R=D,S=1083,V={1}:R=E,S=1145,V={2}:R=E,S=1118,V={3}:R=F,S=1002|1002,V={4}:\";$D$4;$G$4;$J$4;$M$4;$I27)": 68,_x000D_
    "=RIK_AC(\"INF12__;INF01@E=1,S=1140,G=0,T=0,P=0:@R=A,S=1163,V=Bijou SA:R=C,S=1080,V={0}:R=D,S=1083,V={1}:R=E,S=1145,V={2}:R=E,S=1118,V={3}:R=F,S=1002|1002,V={4}:\";$D$4;$G$4;$J$4;$M$4;$I21)": 69,_x000D_
    "=RIK_AC(\"INF12__;INF01@E=1,S=1140,G=0,T=0,P=0:@R=A,S=1163,V=Bijou SA:R=C,S=1080,V={0}:R=D,S=1083,V={1}:R=E,S=1145,V={2}:R=E,S=1118,V={3}:R=F,S=1002|1002,V={4}:\";$D$4;$G$4;$J$4;$M$4;$I16)": 70,_x000D_
    "=RIK_AC(\"INF12__;INF01@E=1,S=1140,G=0,T=0,P=0:@R=A,S=1163,V=Bijou SA:R=C,S=1080,V={0}:R=D,S=1083,V={1}:R=E,S=1145,V={2}:R=E,S=1118,V={3}:R=F,S=1002|1002,V={4}:\";$D$4;$G$4;$J$4;$M$4;$I20)": 71,_x000D_
    "=RIK_AC(\"INF12__;INF01@E=1,S=1140,G=0,T=0,P=0:@R=A,S=1163,V=Bijou SA:R=C,S=1080,V={0}:R=D,S=1083,V={1}:R=E,S=1145,V={2}:R=E,S=1118,V={3}:R=F,S=1002|1002,V={4}:\";$D$4;$G$4;$J$4;$M$4;$I28)": 72,_x000D_
    "=RIK_AC(\"INF12__;INF01@E=1,S=1140,G=0,T=0,P=0:@R=A,S=1163,V=Bijou SA:R=C,S=1080,V={0}:R=D,S=1083,V={1}:R=E,S=1145,V={2}:R=E,S=1118,V={3}:R=F,S=1002|1002,V={4}:\";$D$4;$G$4;$J$4;$M$4;$I26)": 73,_x000D_
    "=RIK_AC(\"INF12__;INF01@E=1,S=1140,G=0,T=0,P=0:@R=A,S=1163,V=Bijou SA:R=C,S=1080,V={0}:R=D,S=1083,V={1}:R=E,S=1145,V={2}:R=E,S=1118,V={3}:R=F,S=1002|1002,V={4}:\";$D$4;$G$4;$J$4;$M$4;$I25)": 74,_x000D_
    "=RIK_AC(\"INF12__;INF01@E=1,S=1140,G=0,T=0,P=0:@R=A,S=1163,V=Bijou SA:R=C,S=1080,V={0}:R=D,S=1083,V={1}:R=E,S=1145,V={2}:R=E,S=1118,V={3}:R=F,S=1002|1002,V={4}:\";$D$4;$G$4;$J$4;$M$4;$I19)": 75,_x000D_
    "=RIK_AC(\"INF12__;INF01@E=1,S=1140,G=0,T=0,P=0:@R=A,S=1163,V=Bijou SA:R=C,S=1080,V={0}:R=D,S=1083,V={1}:R=E,S=1145,V={2}:R=E,S=1118,V={3}:R=F,S=1002|1002,V={4}:\";$D$4;$G$4;$J$4;$M$4;$I24)": 76,_x000D_
    "=RIK_AC(\"INF12__;INF01@E=1,S=1140,G=0,T=0,P=0:@R=A,S=1163,V=Bijou SA:R=C,S=1080,V={0}:R=D,S=1083,V={1}:R=E,S=1145,V={2}:R=E,S=1118,V={3}:R=F,S=1002|1002,V={4}:\";$D$4;$G$4;$J$4;$M$4;$I29)": 77,_x000D_
    "=RIK_AC(\"INF12__;INF01@E=1,S=1140,G=0,T=0,P=0:@R=A,S=1163,V=Bijou SA:R=C,S=1080,V={0}:R=D,S=1083,V={1}:R=E,S=1145,V={2}:R=E,S=1118,V={3}:R=F,S=1002|1002,V={4}:\";$D$4;$G$4;$J$4;$M$4;$I23)": 78,_x000D_
    "=RIK_AC(\"INF12__;INF01@E=1,S=1140,G=0,T=0,P=0:@R=A,S=1163,V=Bijou SA:R=C,S=1080,V={0}:R=D,S=1083,V={1}:R=E,S=1145,V={2}:R=E,S=1118,V={3}:R=F,S=1002|1002,V={4}:\";$D$4;$G$4;$J$4;$M$4;$I17)": 79,_x000D_
    "=RIK_AC(\"INF12__;INF01@E=1,S=1140,G=0,T=0,P=0:@R=A,S=1163,V=Bijou SA:R=C,S=1080,V={0}:R=D,S=1083,V={1}:R=E,S=1145,V={2}:R=E,S=1118,V={3}:R=F,S=1002|1002,V={4}:\";$D$4;$G$4;$J$4;$M$4;$I15)": 80,_x000D_
    "=RIK_AC(\"INF12__;INF01@E=1,S=1140,G=0,T=0,P=0:@R=A,S=1163,V=Bijou SA:R=C,S=1080,V={0}:R=D,S=1083,V={1}:R=E,S=1145,V={2}:R=E,S=1118,V={3}:R=F,S=1002|1002,V={4}:\";$D$4;$G$4;$J$4;$M$4;$I18)": 81,_x000D_
    "=RIK_AC(\"INF12__;INF01@E=1,S=1141,G=0,T=0,P=0:@R=A,S=1163,V=Bijou SA:R=B,S=1118,V={0}:R=C,S=1080,V={1}:R=D,S=1083,V={2}:R=E,S=1145,V={3}:R=F,S=1002|1002,V={4}:\";$M$4;$D$4;$G$4;$J$4;$I29)": 82,_x000D_
    "=RIK_AC(\"INF12__;INF01@E=1,S=1141,G=0,T=0,P=0:@R=A,S=1163,V=Bijou SA:R=B,S=1118,V={0}:R=C,S=1080,V={1}:R=D,S=1083,V={2}:R=E,S=1145,V={3}:R=F,S=1002|1002,V={4}:\";$M$4;$D$4;$G$4;$J$4;$I28)": 83,_x000D_
    "=RIK_AC(\"INF12__;INF01@E=1,S=1141,G=0,T=0,P=0:@R=A,S=1163,V=Bijou SA:R=B,S=1118,V={0}:R=C,S=1080,V={1}:R=D,S=1083,V={2}:R=E,S=1145,V={3}:R=F,S=1002|1002,V={4}:\";$M$4;$D$4;$G$4;$J$4;$I27)": 84,_x000D_
    "=RIK_AC(\"INF12__;INF01@E=1,S=1141,G=0,T=0,P=0:@R=A,S=1163,V=Bijou SA:R=B,S=1118,V={0}:R=C,S=1080,V={1}:R=D,S=1083,V={2}:R=E,S=1145,V={3}:R=F,S=1002|1002,V={4}:\";$M$4;$D$4;$G$4;$J$4;$I26)": 85,_x000D_
    "=RIK_AC(\"INF12__;INF01@E=1,S=1141,G=0,T=0,P=0:@R=A,S=1163,V=Bijou SA:R=B,S=1118,V={0}:R=C,S=1080,V={1}:R=D,S=1083,V={2}:R=E,S=1145,V={3}:R=F,S=1002|1002,V={4}:\";$M$4;$D$4;$G$4;$J$4;$I25)": 86,_x000D_
    "=RIK_AC(\"INF12__;INF01@E=1,S=1141,G=0,T=0,P=0:@R=A,S=1163,V=Bijou SA:R=B,S=1118,V={0}:R=C,S=1080,V={1}:R=D,S=1083,V={2}:R=E,S=1145,V={3}:R=F,S=1002|1002,V={4}:\";$M$4;$D$4;$G$4;$J$4;$I24)": 87,_x000D_
    "=RIK_AC(\"INF12__;INF01@E=1,S=1141,G=0,T=0,P=0:@R=A,S=1163,V=Bijou SA:R=B,S=1118,V={0}:R=C,S=1080,V={1}:R=D,S=1083,V={2}:R=E,S=1145,V={3}:R=F,S=1002|1002,V={4}:\";$M$4;$D$4;$G$4;$J$4;$I23)": 88,_x000D_
    "=RIK_AC(\"INF12__;INF01@E=1,S=1141,G=0,T=0,P=0:@R=A,S=1163,V=Bijou SA:R=B,S=1118,V={0}:R=C,S=1080,V={1}:R=D,S=1083,V={2}:R=E,S=1145,V={3}:R=F,S=1002|1002,V={4}:\";$M$4;$D$4;$G$4;$J$4;$I22)": 89,_x000D_
    "=RIK_AC(\"INF12__;INF01@E=1,S=1141,G=0,T=0,P=0:@R=A,S=1163,V=Bijou SA:R=B,S=1118,V={0}:R=C,S=1080,V={1}:R=D,S=1083,V={2}:R=E,S=1145,V={3}:R=F,S=1002|1002,V={4}:\";$M$4;$D$4;$G$4;$J$4;$I21)": 90,_x000D_
    "=RIK_AC(\"INF12__;INF01@E=1,S=1141,G=0,T=0,P=0:@R=A,S=1163,V=Bijou SA:R=B,S=1118,V={0}:R=C,S=1080,V={1}:R=D,S=1083,V={2}:R=E,S=1145,V={3}:R=F,S=1002|1002,V={4}:\";$M$4;$D$4;$G$4;$J$4;$I20)": 91,_x000D_
    "=RIK_AC(\"INF12__;INF01@E=1,S=1141,G=0,T=0,P=0:@R=A,S=1163,V=Bijou SA:R=B,S=1118,V={0}:R=C,S=1080,V={1}:R=D,S=1083,V={2}:R=E,S=1145,V={3}:R=F,S=1002|1002,V={4}:\";$M$4;$D$4;$G$4;$J$4;$I19)": 92,_x000D_
    "=RIK_AC(\"INF12__;INF01@E=1,S=1141,G=0,T=0,P=0:@R=A,S=1163,V=Bijou SA:R=B,S=1118,V={0}:R=C,S=1080,V={1}:R=D,S=1083,V={2}:R=E,S=1145,V={3}:R=F,S=1002|1002,V={4}:\";$M$4;$D$4;$G$4;$J$4;$I18)": 93,_x000D_
    "=RIK_AC(\"INF12__;INF01@E=1,S=1141,G=0,T=0,P=0:@R=A,S=1163,V=Bijou SA:R=B,S=1118,V={0}:R=C,S=1080,V={1}:R=D,S=1083,V={2}:R=E,S=1145,V={3}:R=F,S=1002|1002,V={4}:\";$M$4;$D$4;$G$4;$J$4;$I17)": 94,_x000D_
    "=RIK_AC(\"INF12__;INF01@E=1,S=1141,G=0,T=0,P=0:@R=A,S=1163,V=Bijou SA:R=B,S=1118,V={0}:R=C,S=1080,V={1}:R=D,S=1083,V={2}:R=E,S=1145,V={3}:R=F,S=1002|1002,V={4}:\";$M$4;$D$4;$G$4;$J$4;$I16)": 95,_x000D_
    "=RIK_AC(\"INF12__;INF01@E=1,S=1141,G=0,T=0,P=0:@R=A,S=1163,V=Bijou SA:R=B,S=1118,V={0}:R=C,S=1080,V={1}:R=D,S=1083,V={2}:R=E,S=1145,V={3}:R=F,S=1002|1002,V={4}:\";$M$4;$D$4;$G$4;$J$4;$I15)": 96,_x000D_
    "=RIK_AC(\"INF12__;INF01@E=1,S=1141,G=0,T=0,P=0:@R=A,S=1163,V=Bijou SA:R=B,S=1118,V={0}:R=C,S=1080,V={1}:R=D,S=1083,V={2}:R=E,S=1145,V={3}:R=F,S=1002|1002,V={4}:\";$M$4;$D$4;$G$4;$J$4;$I14)": 97,_x000D_
    "=RIK_AC(\"INF12__;INF01@E=1,S=1140,G=0,T=0,P=0:@R=A,S=1163,V=Bijou SA:R=C,S=1080,V={0}:R=D,S=1083,V={1}:R=E,S=1145,V={2}:R=E,S=1118,V={3}:R=F,S=1002|1002,V={4}:\";$D$4;$G$4;$J$4;$M$4;$I30)": 98,_x000D_
    "=RIK_AC(\"INF12__;INF01@E=1,S=1141,G=0,T=0,P=0:@R=A,S=1163,V=Bijou SA:R=B,S=1118,V={0}:R=C,S=1080,V={1}:R=D,S=1083,V={2}:R=E,S=1145,V={3}:R=F,S=1002|1002,V={4}:\";$M$4;$D$4;$G$4;$J$4;$I30)": 99,_x000D_
    "=RIK_AC(\"INF12__;INF01@E=1,S=1140,G=0,T=0,P=0:@R=A,S=1163,V=Bijou SA:R=B,S=1118,V={0}:R=C,S=1080,V={1}:R=D,S=1083,V={2}:R=E,S=1145,V={3}:R=F,S=1002|1002,V={4}:\";$M$4;$C$4;$F$4;J$4;$I16)": 100,_x000D_
    "=RIK_AC(\"INF12__;INF01@E=1,S=1140,G=0,T=0,P=0:@R=A,S=1163,V=Bijou SA:R=B,S=1118,V={0}:R=C,S=1080,V={1}:R=D,S=1083,V={2}:R=E,S=1145,V={3}:R=F,S=1002|1002,V={4}:\";$M$4;$C$4;$F$4;J$4;$I20)": 101,_x000D_
    "=RIK_AC(\"INF12__;INF01@E=1,S=1140,G=0,T=0,P=0:@R=A,S=1163,V=Bijou SA:R=B,S=1118,V={0}:R=C,S=1080,V={1}:R=D,S=1083,V={2}:R=E,S=1145,V={3}:R=F,S=1002|1002,V={4}:\";$M$4;$C$4;$F$4;J$4;$I24)": 102,_x000D_
    "=RIK_AC(\"INF12__;INF01@E=1,S=1140,G=0,T=0,P=0:@R=A,S=1163,V=Bijou SA:R=B,S=1118,V={0}:R=C,S=1080,V={1}:R=D,S=1083,V={2}:R=E,S=1145,V={3}:R=F,S=1002|1002,V={4}:\";$M$4;$C$4;$F$4;J$4;$I28)": 103,_x000D_
    "=RIK_AC(\"INF12__;INF01@E=1,S=1140,G=0,T=0,P=0:@R=A,S=1163,V=Bijou SA:R=B,S=1118,V={0}:R=C,S=1080,V={1}:R=D,S=1083,V={2}:R=E,S=1145,V={3}:R=F,S=1002|1002,V={4}:\";$M$4;$C$4;$F$4;J$4;$I17)": 104,_x000D_
    "=RIK_AC(\"INF12__;INF01@E=1,S=1140,G=0,T=0,P=0:@R=A,S=1163,V=Bijou SA:R=B,S=1118,V={0}:R=C,S=1080,V={1}:R=D,S=1083,V={2}:R=E,S=1145,V={3}:R=F,S=1002|1002,V={4}:\";$M$4;$C$4;$F$4;J$4;$I21)": 105,_x000D_
    "=RIK_AC(\"INF12__;INF01@E=1,S=1140,G=0,T=0,P=0:@R=A,S=1163,V=Bijou SA:R=B,S=1118,V={0}:R=C,S=1080,V={1}:R=D,S=1083,V={2}:R=E,S=1145,V={3}:R=F,S=1002|1002,V={4}:\";$M$4;$C$4;$F$4;J$4;$I25)": 106,_x000D_
    "=RIK_AC(\"INF12__;INF01@E=1,S=1140,G=0,T=0,P=0:@R=A,S=1163,V=Bijou SA:R=B,S=1118,V={0}:R=C,S=1080,V={1}:R=D,S=1083,V={2}:R=E,S=1145,V={3}:R=F,S=1002|1002,V={4}:\";$M$4;$C$4;$F$4;J$4;$I29)": 107,_x000D_
    "=RIK_AC(\"INF12__;INF01@E=1,S=1140,G=0,T=0,P=0:@R=A,S=1163,V=Bijou SA:R=B,S=1118,V={0}:R=C,S=1080,V={1}:R=D,S=1083,V={2}:R=E,S=1145,V={3}:R=F,S=1002|1002,V={4}:\";$M$4;$C$4;$F$4;J$4;$I18)": 108,_x000D_
    "=RIK_AC(\"INF12__;INF01@E=1,S=1140,G=0,T=0,P=0:@R=A,S=1163,V=Bijou SA:R=B,S=1118,V={0}:R=C,S=1080,V={1}:R=D,S=1083,V={2}:R=E,S=1145,V={3}:R=F,S=1002|1002,V={4}:\";$M$4;$C$4;$F$4;J$4;$I22)": 109,_x000D_
    "=RIK_AC(\"INF12__;INF01@E=1,S=1140,G=0,T=0,P=0:@R=A,S=1163,V=Bijou SA:R=B,S=1118,V={0}:R=C,S=1080,V={1}:R=D,S=1083,V={2}:R=E,S=1145,V={3}:R=F,S=1002|1002,V={4}:\";$M$4;$C$4;$F$4;J$4;$I26)": 110,_x000D_
    "=RIK_AC(\"INF12__;INF01@E=1,S=1140,G=0,T=0,P=0:@R=A,S=1163,V=Bijou SA:R=B,S=1118,V={0}:R=C,S=1080,V={1}:R=D,S=1083,V={2}:R=E,S=1145,V={3}:R=F,S=1002|1002,V={4}:\";$M$4;$C$4;$F$4;J$4;$I30)": 111,_x000D_
    "=RIK_AC(\"INF12__;INF01@E=1,S=1140,G=0,T=0,P=0:@R=A,S=1163,V=Bijou SA:R=B,S=1118,V={0}:R=C,S=1080,V={1}:R=D,S=1083,V={2}:R=E,S=1145,V={3}:R=F,S=1002|1002,V={4}:\";$M$4;$C$4;$F$4;J$4;$I19)": 112,_x000D_
    "=RIK_AC(\"INF12__;INF01@E=1,S=1140,G=0,T=0,P=0:@R=A,S=1163,V=Bijou SA:R=B,S=1118,V={0}:R=C,S=1080,V={1}:R=D,S=1083,V={2}:R=E,S=1145,V={3}:R=F,S=1002|1002,V={4}:\";$M$4;$C$4;$F$4;J$4;$I23)": 113,_x000D_
    "=RIK_AC(\"INF12__;INF01@E=1,S=1140,G=0,T=0,P=0:@R=A,S=1163,V=Bijou SA:R=B,S=1118,V={0}:R=C,S=1080,V={1}:R=D,S=1083,V={2}:R=E,S=1145,V={3}:R=F,S=1002|1002,V={4}:\";$M$4;$C$4;$F$4;J$4;$I27)": 114,_x000D_
    "=RIK_AC(\"INF12__;INF01@E=1,S=1140,G=0,T=0,P=0:@R=A,S=1163,V=Bijou SA:R=B,S=1118,V={0}:R=C,S=1080,V={1}:R=D,S=1083,V={2}:R=E,S=1145,V={3}:R=F,S=1002|1002,V={4}:\";$M$4;$C$4;$F$4;J$4;$I31)": 115,_x000D_
    "=RIK_AC(\"INF12__;INF01@E=1,S=1140,G=0,T=0,P=0:@R=A,S=1163,V=Bijou SA:R=B,S=1118,V={0}:R=C,S=1080,V={1}:R=D,S=1083,V={2}:R=E,S=1145,V={3}:R=F,S=1002|1002,V={4}:\";$M$4;$C$4;$F$4;J$4;$I14)": 116,_x000D_
    "=RIK_AC(\"INF12__;INF01@E=1,S=1140,G=0,T=0,P=0:@R=A,S=1163,V=Bijou SA:R=B,S=1118,V={0}:R=C,S=1080,V={1}:R=D,S=1083,V={2}:R=E,S=1145,V={3}:R=F,S=1002|1002,V={4}:\";$M$4;$C$4;$F$4;J$4;$I15)": 117,_x000D_
    "=RIK_AC(\"INF12__;INF01@E=1,S=1141,G=0,T=0,P=0:@R=A,S=1163,V=Bijou SA:R=B,S=1118,V={0}:R=C,S=1145,V={1}:R=D,S=1080,V={2}:R=E,S=1083,V={3}:R=F,S=1002|1002,V={4}:\";M$4;$J$4;$C$4;$F$4;$I14)": 118,_x000D_
    "=RIK_AC(\"INF12__;INF01@E=1,S=1141,G=0,T=0,P=0:@R=A,S=1163,V=Bijou SA:R=B,S=1118,V={0}:R=C,S=1145,V={1}:R=D,S=1080,V={2}:R=E,S=1083,V={3}:R=F,S=1002|1002,V={4}:\";M$4;$J$4;$C$4;$F$4;$I18)": 119,_x000D_
    "=RIK_AC(\"INF12__;INF01@E=1,S=1141,G=0,T=0,P=0:@R=A,S=1163,V=Bijou SA:R=B,S=1118,V={0}:R=C,S=1145,V={1}:R=D,S=1080,V={2}:R=E,S=1083,V={3}:R=F,S=1002|1002,V={4}:\";M$4;$J$4;$C$4;$F$4;$I22)": 120,_x000D_
    "=RIK_AC(\"INF12__;INF01@E=1,S=1141,G=0,T=0,P=0:@R=A,S=1163,V=Bijou SA:R=B,S=1118,V={0}:R=C,S=1145,V={1}:R=D,S=1080,V={2}:R=E,S=1083,V={3}:R=F,S=1002|1002,V={4}:\";M$4;$J$4;$C$4;$F$4;$I26)": 121,_x000D_
    "=RIK_AC(\"INF12__;INF01@E=1,S=1141,G=0,T=0,P=0:@R=A,S=1163,V=Bijou SA:R=B,S=1118,V={0}:R=C,S=1145,V={1}:R=D,S=1080,V={2}:R=E,S=1083,V={3}:R=F,S=1002|1002,V={4}:\";M$4;$J$4;$C$4;$F$4;$I27)": 122,_x000D_
    "=RIK_AC(\"INF12__;INF01@E=1,S=1141,G=0,T=0,P=0:@R=A,S=1163,V=Bijou SA:R=B,S=1118,V={0}:R=C,S=1145,V={1}:R=D,S=1080,V={2}:R=E,S=1083,V={3}:R=F,S=1002|1002,V={4}:\";M$4;$J$4;$C$4;$F$4;$I29)": 123,_x000D_
    "=RIK_AC(\"INF12__;INF01@E=1,S=1141,G=0,T=0,P=0:@R=A,S=1163,V=Bijou SA:R=B,S=1118,V={0}:R=C,S=1145,V={1}:R=D,S=1080,V={2}:R=E,S=1083,V={3}:R=F,S=1002|1002,V={4}:\";M$4;$J$4;$C$4;$F$4;$I15)": 124,_x000D_
    "=RIK_AC(\"INF12__;INF01@E=1,S=1141,G=0,T=0,P=0:@R=A,S=1163,V=Bijou SA:R=B,S=1118,V={0}:R=C,S=1145,V={1}:R=D,S=1080,V={2}:R=E,S=1083,V={3}:R=F,S=1002|1002,V={4}:\";M$4;$J$4;$C$4;$F$4;$I19)": 125,_x000D_
    "=RIK_AC(\"INF12__;INF01@E=1,S=1141,G=0,T=0,P=0:@R=A,S=1163,V=Bijou SA:R=B,S=1118,V={0}:R=C,S=1145,V={1}:R=D,S=1080,V={2}:R=E,S=1083,V={3}:R=F,S=1002|1002,V={4}:\";M$4;$J$4;$C$4;$F$4;$I23)": 126,_x000D_
    "=RIK_AC(\"INF12__;INF01@E=1,S=1141,G=0,T=0,P=0:@R=A,S=1163,V=Bijou SA:R=B,S=1118,V={0}:R=C,S=1145,V={1}:R=D,S=1080,V={2}:R=E,S=1083,V={3}:R=F,S=1002|1002,V={4}:\";M$4;$J$4;$C$4;$F$4;$I21)": 127,_x000D_
    "=RIK_AC(\"INF12__;INF01@E=1,S=1141,G=0,T=0,P=0:@R=A,S=1163,V=Bijou SA:R=B,S=1118,V={0}:R=C,S=1145,V={1}:R=D,S=1080,V={2}:R=E,S=1083,V={3}:R=F,S=1002|1002,V={4}:\";M$4;$J$4;$C$4;$F$4;$I16)": 128,_x000D_
    "=RIK_AC(\"INF12__;INF01@E=1,S=1141,G=0,T=0,P=0:@R=A,S=1163,V=Bijou SA:R=B,S=1118,V={0}:R=C,S=1145,V={1}:R=D,S=1080,V={2}:R=E,S=1083,V={3}:R=F,S=1002|1002,V={4}:\";M$4;$J$4;$C$4;$F$4;$I20)": 129,_x000D_
    "=RIK_AC(\"INF12__;INF01@E=1,S=1141,G=0,T=0,P=0:@R=A,S=1163,V=Bijou SA:R=B,S=1118,V={0}:R=C,S=1145,V={1}:R=D,S=1080,V={2}:R=E,S=1083,V={3}:R=F,S=1002|1002,V={4}:\";M$4;$J$4;$C$4;$F$4;$I24)": 130,_x000D_
    "=RIK_AC(\"INF12__;INF01@E=1,S=1141,G=0,T=0,P=0:@R=A,S=1163,V=Bijou SA:R=B,S=1118,V={0}:R=C,S=1145,V={1}:R=D,S=1080,V={2}:R=E,S=1083,V={3}:R=F,S=1002|1002,V={4}:\";M$4;$J$4;$C$4;$F$4;$I28)": 131,_x000D_
    "=RIK_AC(\"INF12__;INF01@E=1,S=1141,G=0,T=0,P=0:@R=A,S=1163,V=Bijou SA:R=B,S=1118,V={0}:R=C,S=1145,V={1}:R=D,S=1080,V={2}:R=E,S=1083,V={3}:R=F,S=1002|1002,V={4}:\";M$4;$J$4;$C$4;$F$4;$I17)": 132,_x000D_
    "=RIK_AC(\"INF12__;INF01@E=1,S=1141,G=0,T=0,P=0:@R=A,S=1163,V=Bijou SA:R=B,S=1118,V={0}:R=C,S=1145,V={1}:R=D,S=1080,V={2}:R=E,S=1083,V={3}:R=F,S=1002|1002,V={4}:\";M$4;$J$4;$C$4;$F$4;$I25)": 133,_x000D_
    "=RIK_AC(\"INF12__;INF01@E=1,S=1141,G=0,T=0,P=0:@R=A,S=1163,V=Bijou SA:R=B,S=1118,V={0}:R=C,S=1080,V={1}:R=D,S=1083,V={2}:R=E,S=1002|1002,V={3}:R=F,S=1145,V={4}:\";M$4;$C$4;$F$4;$I14;$J$4)": 134,_x000D_
    "=RIK_AC(\"INF12__;INF01@E=1,S=1141,G=0,T=0,P=0:@R=A,S=1163,V=Bijou SA:R=B,S=1118,V={0}:R=C,S=1080,V={1}:R=D,S=1083,V={2}:R=E,S=1002|1002,V={3}:R=F,S=1145,V={4}:\";M$4;$C$4;$F$4;$I15;$J$4)": 135,_x000D_
    "=RIK_AC(\"INF12__;INF01@E=1,S=1141,G=0,T=0,P=0:@R=A,S=1163,V=Bijou SA:R=B,S=1118,V={0}:R=C,S=1080,V={1}:R=D,S=1083,V={2}:R=E,S=1002|1002,V={3}:R=F,S=1145,V={4}:\";M$4;$C$4;$F$4;$I16;$J$4)": 136,_x000D_
    "=RIK_AC(\"INF12__;INF01@E=1,S=1141,G=0,T=0,P=0:@R=A,S=1163,V=Bijou SA:R=B,S=1118,V={0}:R=C,S=1080,V={1}:R=D,S=1083,V={2}:R=E,S=1002|1002,V={3}:R=F,S=1145,V={4}:\";M$4;$C$4;$F$4;$I17;$J$4)": 137,_x000D_
    "=RIK_AC(\"INF12__;INF01@E=1,S=1141,G=0,T=0,P=0:@R=A,S=1163,V=Bijou SA:R=B,S=1118,V={0}:R=C,S=1080,V={1}:R=D,S=1083,V={2}:R=E,S=1002|1002,V={3}:R=F,S=1145,V={4}:\";M$4;$C$4;$F$4;$I18;$J$4)": 138,_x000D_
    "=RIK_AC(\"INF12__;INF01@E=1,S=1141,G=0,T=0,P=0:@R=A,S=1163,V=Bijou SA:R=B,S=1118,V={0}:R=C,S=1080,V={1}:R=D,S=1083,V={2}:R=E,S=1002|1002,V={3}:R=F,S=1145,V={4}:\";M$4;$C$4;$F$4;$I19;$J$4)": 139,_x000D_
    "=RIK_AC(\"INF12__;INF01@E=1,S=1141,G=0,T=0,P=0:@R=A,S=1163,V=Bijou SA:R=B,S=1118,V={0}:R=C,S=1080,V={1}:R=D,S=1083,V={2}:R=E,S=1002|1002,V={3}:R=F,S=1145,V={4}:\";M$4;$C$4;$F$4;$I20;$J$4)": 140,_x000D_
    "=RIK_AC(\"INF12__;INF01@E=1,S=1141,G=0,T=0,P=0:@R=A,S=1163,V=Bijou SA:R=B,S=1118,V={0}:R=C,S=1080,V={1}:R=D,S=1083,V={2}:R=E,S=1002|1002,V={3}:R=F,S=1145,V={4}:\";M$4;$C$4;$F$4;$I21;$J$4)": 141,_x000D_
    "=RIK_AC(\"INF12__;INF01@E=1,S=1141,G=0,T=0,P=0:@R=A,S=1163,V=Bijou SA:R=B,S=1118,V={0}:R=C,S=1080,V={1}:R=D,S=1083,V={2}:R=E,S=1002|1002,V={3}:R=F,S=1145,V={4}:\";M$4;$C$4;$F$4;$I22;$J$4)": 142,_x000D_
    "=RIK_AC(\"INF12__;INF01@E=1,S=1141,G=0,T=0,P=0:@R=A,S=1163,V=Bijou SA:R=B,S=1118,V={0}:R=C,S=1080,V={1}:R=D,S=1083,V={2}:R=E,S=1002|1002,V={3}:R=F,S=1145,V={4}:\";M$4;$C$4;$F$4;$I23;$J$4)": 143,_x000D_
    "=RIK_AC(\"INF12__;INF01@E=1,S=1141,G=0,T=0,P=0:@R=A,S=1163,V=Bijou SA:R=B,S=1118,V={0}:R=C,S=1080,V={1}:R=D,S=1083,V={2}:R=E,S=1002|1002,V={3}:R=F,S=1145,V={4}:\";M$4;$C$4;$F$4;$I24;$J$4)": 144,_x000D_
    "=RIK_AC(\"INF12__;INF01@E=1,S=1141,G=0,T=0,P=0:@R=A,S=1163,V=Bijou SA:R=B,S=1118,V={0}:R=C,S=1080,V={1}:R=D,S=1083,V={2}:R=E,S=1002|1002,V={3}:R=F,S=1145,V={4}:\";M$4;$C$4;$F$4;$I25;$J$4)": 145,_x000D_
    "=RIK_AC(\"INF12__;INF01@E=1,S=1141,G=0,T=0,P=0:@R=A,S=1163,V=Bijou SA:R=B,S=1118,V={0}:R=C,S=1080,V={1}:R=D,S=1083,V={2}:R=E,S=1002|1002,V={3}:R=F,S=1145,V={4}:\";M$4;$C$4;$F$4;$I26;$J$4)": 146,_x000D_
    "=RIK_AC(\"INF12__;INF01@E=1,S=1141,G=0,T=0,P=0:@R=A,S=1163,V=Bijou SA:R=B,S=1118,V={0}:R=C,S=1080,V={1}:R=D,S=1083,V={2}:R=E,S=1002|1002,V={3}:R=F,S=1145,V={4}:\";M$4;$C$4;$F$4;$I27;$J$4)": 147,_x000D_
    "=RIK_AC(\"INF12__;INF01@E=1,S=1141,G=0,T=0,P=0:@R=A,S=1163,V=Bijou SA:R=B,S=1118,V={0}:R=C,S=1080,V={1}:R=D,S=1083,V={2}:R=E,S=1002|1002,V={3}:R=F,S=1145,V={4}:\";M$4;$C$4;$F$4;$I28;$J$4)": 148,_x000D_
    "=RIK_AC(\"INF12__;INF01@E=1,S=1141,G=0,T=0,P=0:@R=A,S=1163,V=Bijou SA:R=B,S=1118,V={0}:R=C,S=1080,V={1}:R=D,S=1083,V={2}:R=E,S=1002|1002,V={3}:R=F,S=1145,V={4}:\";M$4;$C$4;$F$4;$I29;$J$4)": 149,_x000D_
    "=RIK_AC(\"INF12__;INF01@E=1,S=1140,G=0,T=0,P=0:@R=A,S=1163,V=Bijou SA:R=B,S=1118,V={0}:R=C,S=1080,V={1}:R=D,S=1083,V={2}:R=E,S=1145,V={3}:\";$M$4;$C$4;$F$4;$J$4)": 150,_x000D_
    "=RIK_AC(\"INF12__;INF01@E=1,S=1141,G=0,T=0,P=0:@R=A,S=1163,V=Bijou SA:R=B,S=1118,V={0}:R=C,S=1080,V={1}:R=D,S=1083,V={2}:R=E,S=1145,V={3}:\";$M$4;$C$4;$F$4;$J$4)": 151,_x000D_
    "=RIK_AC(\"INF12__;INF01@E=1,S=1141,G=0,T=0,P=0:@R=A,S=1163,V=Bijou SA:R=B,S=1118,V={0}:R=C,S=1080,V={1}:R=D,S=1083,V={2}:R=E,S=1145,V={3}:\";$M$4;$E$4;$H$4;$J$4)": 152,_x000D_
    "=RIK_AC(\"INF12__;INF01@E=1,S=1140,G=0,T=0,P=0:@R=A,S=1163,V=Bijou SA:R=B,S=1118,V={0}:R=C,S=1080,V={1}:R=D,S=1083,V={2}:R=E,S=1145,V={3}:\";$M$4;$E$4;$H$4;$J$4)": 153,_x000D_
    "=RIK_AC(\"INF12__;INF01@E=1,S=1141,G=0,T=0,P=0:@R=A,S=1163,V=Bijou SA:R=B,S=1118,V={0}:R=C,S=1080,V={1}:R=D,S=1083,V={2}:R=E,S=1145,V={3}:\";$M$4;$E$4;$G$4;$J$4)": 154,_x000D_
    "=RIK_AC(\"INF12__;INF01@E=1,S=1140,G=0,T=0,P=0:@R=A,S=1163,V=Bijou SA:R=B,S=1118,V={0}:R=C,S=1080,V={1}:R=D,S=1083,V={2}:R=E,S=1145,V={3}:\";$M$4;$E$4;$G$4;$J$4)": 155,_x000D_
    "=RIK_AC(\"INF12__;INF01@E=1,S=1140,G=0,T=0,P=0:@R=A,S=1163,V=Bijou SA:R=B,S=1118,V={0}:R=E,S=1145,V={1}:R=D,S=5,V={2}:\";$M$4;$J$4;$E$4)": 156,_x000D_
    "=RIK_AC(\"INF12__;INF01@E=1,S=1141,G=0,T=0,P=0:@R=A,S=1163,V=Bijou SA:R=B,S=1118,V={0}:R=E,S=1145,V={1}:R=D,S=5,V={2}:\";$M$4;$J$4;$E$4)": 157,_x000D_
    "=RIK_AC(\"INF12__;INF01@E=1,S=1140,G=0,T=0,P=0:@R=A,S=1163,V=Bijou SA:R=B,S=1118,V={0}:R=C,S=1145,V={1}:R=D,S=5,V={2}:\";$M$4;$J$4;$E$4)": 158,_x000D_
    "=RIK_AC(\"INF12__;INF01@E=1,S=1140,G=0,T=0,P=0:@R=A,S=1163,V=Bijou SA:R=B,S=1118,V={0}:R=C,S=1145,V={1}:R=D,S=5,V={2}:\";$M$4;$J$4;$F$4)": 159,_x000D_
    "=RIK_AC(\"INF12__;INF01@E=1,S=1141,G=0,T=0,P=0:@R=A,S=1163,V=Bijou SA:R=B,S=1118,V={0}:R=E,S=1145,V={1}:R=D,S=5,V={2}:\";$M$4;$J$4;$F$4)": 160_x000D_
  },_x000D_
  "ItemPool": {_x000D_
    "Items": {_x000D_
      "1": {_x000D_
        "$type": "Inside.Core.Formula.Definition.DefinitionAC, Inside.Core.Formula",_x000D_
        "ID": 1,_x000D_
        "Results": [_x000D_
          [_x000D_
            1216.0_x000D_
          ]_x000D_
        ],_x000D_
        "Statistics": {_x000D_
          "CreationDate": "2023-05-03T11:57:06.4459772+02:00",_x000D_
          "LastRefreshDate": "2021-04-19T17:18:51.0010521+02:00",_x000D_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"2023-05-03T11:57:06.4459772+02:00",_x000D_
          "LastRefreshDate": "2021-04-19T17:18:25.9730799+02:00",_x000D_
          "TotalRefreshCount": 1,_x000D_
          "CustomInfo": {}_x000D_
        }_x000D_
      },_x000D_
      "3": {_x000D_
        "$type": "Inside.Core.Formula.Definition.DefinitionAC, Inside.Core.Formula",_x000D_
        "ID": 3,_x000D_
     </t>
  </si>
  <si>
    <t xml:space="preserve">   "Results": [_x000D_
          [_x000D_
            190.0_x000D_
          ]_x000D_
        ],_x000D_
        "Statistics": {_x000D_
          "CreationDate": "2023-05-03T11:57:06.4459772+02:00",_x000D_
          "LastRefreshDate": "2021-04-19T17:18:25.9810893+02:00",_x000D_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"2023-05-03T11:57:06.4459772+02:00",_x000D_
          "LastRefreshDate": "2021-04-19T17:18:25.9900357+02:00",_x000D_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"2023-05-03T11:57:06.4459772+02:00",_x000D_
          "LastRefreshDate": "2021-04-19T17:18:25.9960292+02:00",_x000D_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"2023-05-03T11:57:06.4459772+02:00",_x000D_
          "LastRefreshDate": "2021-04-19T17:18:26.0039994+02:00",_x000D_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184.14_x000D_
          ]_x000D_
        ],_x000D_
        "Statistics": {_x000D_
          "CreationDate": "2023-05-03T11:57:06.4459772+02:00",_x000D_
          "LastRefreshDate": "2021-04-19T17:18:26.0109784+02:00",_x000D_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"2023-05-03T11:57:06.4459772+02:00",_x000D_
          "LastRefreshDate": "2021-04-19T17:18:26.0169625+02:00",_x000D_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"2023-05-03T11:57:06.4459772+02:00",_x000D_
          "LastRefreshDate": "2021-04-19T17:18:26.0249408+02:00",_x000D_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1340.0_x000D_
          ]_x000D_
        ],_x000D_
        "Statistics": {_x000D_
          "CreationDate": "2023-05-03T11:57:06.4459772+02:00",_x000D_
          "LastRefreshDate": "2021-04-19T17:18:26.030925+02:00",_x000D_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"2023-05-03T11:57:06.4459772+02:00",_x000D_
          "LastRefreshDate": "2021-04-19T17:18:26.0399007+02:00",_x000D_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"2023-05-03T11:57:06.4459772+02:00",_x000D_
          "LastRefreshDate": "2021-04-19T17:18:26.0458848+02:00",_x000D_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"2023-05-03T11:57:06.4459772+02:00",_x000D_
          "LastRefreshDate": "2021-04-19T17:18:26.052869+02:00",_x000D_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2767.68_x000D_
          ]_x000D_
        ],_x000D_
        "Statistics": {_x000D_
          "CreationDate": "2023-05-03T11:57:06.4459772+02:00",_x000D_
          "LastRefreshDate": "2021-04-19T17:18:26.0588505+02:00",_x000D_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"2023-05-03T11:57:06.4459772+02:00",_x000D_
          "LastRefreshDate": "2021-04-19T17:18:26.0648346+02:00",_x000D_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"2023-05-03T11:57:06.4459772+02:00",_x000D_
          "LastRefreshDate": "2021-04-19T17:18:26.0728127+02:00",_x000D_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2517.6_x000D_
          ]_x000D_
        ],_x000D_
        "Statistics": {_x000D_
          "CreationDate": "2023-05-03T11:57:06.4459772+02:00",_x000D_
          "LastRefreshDate": "2021-04-20T11:11:45.790167+02:00",_x000D_
          "TotalRefreshCount": 16,_x000D_
          "CustomInfo": {}_x000D_
        }_x000D_
      },_x000D_
      "18": {_x000D_
        "$type": "Inside.Core.Formula.Definition.DefinitionAC, Inside.Core.Formula",_x000D_
        "ID": 18,_x000D_
        "Results": [_x000D_
          [_x000D_
            454.78_x000D_
          ]_x000D_
        ],_x000D_
        "Statistics": {_x000D_
          "CreationDate": "2023-05-03T11:57:06.4459772+02:00",_x000D_
          "LastRefreshDate": "2021-04-20T11:12:39.1580253+02:00",_x000D_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1054.18_x000D_
          ]_x000D_
        ],_x000D_
        "Statistics": {_x000D_
          "CreationDate": "2023-05-03T11:57:06.4459772+02:00",_x000D_
          "LastRefreshDate": "2021-04-20T11:12:47.9671562+02:00",_x000D_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"2023-05-03T11:57:06.4459772+02:00",_x000D_
          "LastRefreshDate": "2021-04-20T11:12:48.1199308+02:00",_x000D_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732.0_x000D_
          ]_x000D_
        ],_x000D_
        "Statistics": {_x000D_
          "CreationDate": "2023-05-03T11:57:06.4459772+02:00",_x000D_
          "LastRefreshDate": "2021-04-20T11:12:48.2645434+02:00",_x000D_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"2023-05-03T11:57:06.4459772+02:00",_x000D_
          "LastRefreshDate": "2021-04-20T11:12:48.3949122+02:00",_x000D_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"2023-05-03T11:57:06.4459772+02:00",_x000D_
          "LastRefreshDate": "2021-04-20T11:12:50.3378824+02:00",_x000D_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"2023-05-03T11:57:06.4459772+02:00",_x000D_
          "LastRefreshDate": "2021-04-20T11:12:50.5413447+02:00",_x000D_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"2023-05-03T11:57:06.4459772+02:00",_x000D_
          "LastRefreshDate": "2021-04-20T11:12:50.6899364+02:00",_x000D_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180.0_x000D_
          ]_x000D_
        ],_x000D_
        "Statistics": {_x000D_
          "CreationDate": "2023-05-03T11:57:06.4459772+02:00",_x000D_
          "LastRefreshDate": "2021-04-20T11:12:52.6096565+02:00",_x000D_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"2023-05-03T11:57:06.4459772+02:00",_x000D_
          "LastRefreshDate": "2021-04-20T11:12:52.7396913+02:00",_x000D_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"2023-05-03T11:57:06.4459772+02:00",_x000D_
          "LastRefreshDate": "2021-04-20T11:12:54.6880545+02:00",_x000D_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"2023-05-03T11:57:06.4459772+02:00",_x000D_
          "LastRefreshDate": "2021-04-20T11:12:54.8271898+02:00",_x000D_
          "TotalRefreshCount": 1,_x000D_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"2023-05-03T11:57:06.4459772+02:00",_x000D_
          "LastRefreshDate": "2021-04-20T11:12:56.7632838+02:00",_x000D_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96.64_x000D_
          ]_x000D_
        ],_x000D_
        "Statistics": {_x000D_
          "CreationDate": "2023-05-03T11:57:06.4459772+02:00",_x000D_
          "LastRefreshDate": "2021-04-20T11:12:56.9068995+02:00",_x000D_
          "TotalRefreshCount": 1,_x000D_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"2023-05-03T11:57:06.4459772+02:00",_x000D_
          "LastRefreshDate": "2021-04-20T11:12:58.9162337+02:00",_x000D_
          "TotalRefreshCount": 1,_x000D_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"2023-05-03T11:57:06.4459772+02:00",_x000D_
          "LastRefreshDate": "2021-04-20T11:12:59.0710515+02:00",_x000D_
          "TotalRefreshCount": 1,_x000D_
          "CustomInfo": {}_x000D_
        }_x000D_
      },_x000D_
      "34": {_x000D_
        "$type": "Inside.Core.Formula.Definition.DefinitionAC, Inside.Core.Formula",_x000D_
        "ID": 34,_x000D_
        "Results": [_x000D_
          [_x000D_
            1216.0_x000D_
          ]_x000D_
        ],_x000D_
        "Statistics": {_x000D_
          "CreationDate": "2023-05-03T11:57:06.4459772+02:00",_x000D_
          "LastRefreshDate": "2021-04-20T11:15:07.0793877+02:00",_x000D_
          "TotalRefreshCount": 1,_x000D_
          "CustomInfo": {}_x000D_
        }_x000D_
      },_x000D_
      "35": {_x000D_
        "$type": "Inside.Core.Formula.Definition.DefinitionAC, Inside.Core.Formula",_x000D_
        "ID": 35,_x000D_
        "Results": [_x000D_
          [_x000D_
            190.0_x000D_
          ]_x000D_
        ],_x000D_
        "Statistics": {_x000D_
          "CreationDate": "2023-05-03T11:57:06.4459772+02:00",_x000D_
          "LastRefreshDate": "2021-04-20T11:15:07.0873614+02:00",_x000D_
          "TotalRefreshCount": 1,_x000D_
          "CustomInfo": {}_x000D_
        }_x000D_
      },_x000D_
      "36": {_x000D_
        "$type": "Inside.Core.Formula.Definition.DefinitionAC, Inside.Core.Formula",_x000D_
        "ID": 36,_x000D_
        "Results": [_x000D_
          [_x000D_
            184.14_x000D_
          ]_x000D_
        ],_x000D_
        "Statistics": {_x000D_
          "CreationDate": "2023-05-03T11:57:06.4459772+02:00",_x000D_
          "LastRefreshDate": "2021-04-20T11:15:07.0923454+02:00",_x000D_
          "TotalRefreshCount": 1,_x000D_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"2023-05-03T11:57:06.4459772+02:00",_x000D_
          "LastRefreshDate": "2021-04-20T11:15:07.0963315+02:00",_x000D_
          "TotalRefreshCount": 1,_x000D_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"2023-05-03T11:57:06.4459772+02:00",_x000D_
          "LastRefreshDate": "2021-04-20T11:15:07.1003169+02:00",_x000D_
          "TotalRefreshCount": 1,_x000D_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"2023-05-03T11:57:06.4459772+02:00",_x000D_
          "LastRefreshDate": "2021-04-20T11:15:07.104303+02:00",_x000D_
          "TotalRefreshCount": 1,_x000D_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"2023-05-03T11:57:06.4459772+02:00",_x000D_
          "LastRefreshDate": "2021-04-20T11:15:07.1092863+02:00",_x000D_
          "TotalRefreshCount": 1,_x000D_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"2023-05-03T11:57:06.4459772+02:00",_x000D_
          "LastRefreshDate": "2021-04-20T11:15:07.1202507+02:00",_x000D_
          "TotalRefreshCount": 1,_x000D_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"2023-05-03T11:57:06.4459772+02:00",_x000D_
          "LastRefreshDate": "2021-04-20T11:15:07.1242365+02:00",_x000D_
          "TotalRefreshCount": 1,_x000D_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"2023-05-03T11:57:06.4459772+02:00",_x000D_
          "LastRefreshDate": "2021-04-20T11:15:07.133206+02:00",_x000D_
          "TotalRefreshCount": 1,_x000D_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"2023-05-03T11:57:06.4459772+02:00",_x000D_
          "LastRefreshDate": "2021-04-20T11:15:07.1371927+02:00",_x000D_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"2023-05-03T11:57:06.4459772+02:00",_x000D_
          "LastRefreshDate": "2021-04-20T11:15:07.1411785+02:00",_x000D_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"2023-05-03T11:57:06.4459772+02:00",_x000D_
          "LastRefreshDate": "2021-04-20T11:15:07.1461622+02:00",_x000D_
          "TotalRefreshCount": 1,_x000D_
          "CustomInfo": {}_x000D_
        }_x000D_
      },_x000D_
      "47": {_x000D_
        "$type": "Inside.Core.Formula.Definition.DefinitionAC, Inside.Core.Formula",_x000D_
        "ID": 47,_x000D_
        "Results": [_x000D_
          [_x000D_
            1340.0_x000D_
          ]_x000D_
        ],_x000D_
        "Statistics": {_x000D_
          "CreationDate": "2023-05-03T11:57:06.4459772+02:00",_x000D_
          "LastRefreshDate": "2021-04-20T11:15:07.1511435+02:00",_x000D_
          "TotalRefreshCount": 1,_x000D_
          "CustomInfo": {}_x000D_
        }_x000D_
      },_x000D_
      "48": {_x000D_
        "$type": "Inside.Core.Formula.Definition.DefinitionAC, Inside.Core.Formula",_x000D_
        "ID": 48,_x000D_
        "Results": [_x000D_
          [_x000D_
            2767.68_x000D_
          ]_x000D_
        ],_x000D_
        "Statistics": {_x000D_
          "CreationDate": "2023-05-03T11:57:06.4459772+02:00",_x000D_
          "LastRefreshDate": "2021-04-20T11:15:07.1611121+02:00",_x000D_
          "TotalRefreshCount": 1,_x000D_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"2023-05-03T11:57:06.4459772+02:00",_x000D_
          "LastRefreshDate": "2021-04-20T11:15:07.181044+02:00",_x000D_
          "TotalRefreshCount": 1,_x000D_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"2023-05-03T11:57:06.4459772+02:00",_x000D_
          "LastRefreshDate": "2021-04-20T11:15:07.2508014+02:00",_x000D_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"2023-05-03T11:57:06.4459772+02:00",_x000D_
          "LastRefreshDate": "2021-04-20T11:15:07.2577783+02:00",_x000D_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96.64_x000D_
          ]_x000D_
        ],_x000D_
        "Statistics": {_x000D_
          "CreationDate": "2023-05-03T11:57:06.4459772+02:00",_x000D_
          "LastRefreshDate": "2021-04-20T11:15:07.2657508+02:00",_x000D_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"2023-05-03T11:57:06.4459772+02:00",_x000D_
          "LastRefreshDate": "2021-04-20T11:15:07.2727273+02:00",_x000D_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"2023-05-03T11:57:06.4459772+02:00",_x000D_
          "LastRefreshDate": "2021-04-20T11:15:07.2777099+02:00",_x000D_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"2023-05-03T11:57:06.4459772+02:00",_x000D_
          "LastRefreshDate": "2021-04-20T11:15:07.2836907+02:00",_x000D_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"2023-05-03T11:57:06.4459772+02:00",_x000D_
          "LastRefreshDate": "2021-04-20T11:15:07.291662+02:00",_x000D_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180.0_x000D_
          ]_x000D_
        ],_x000D_
        "Statistics": {_x000D_
          "CreationDate": "2023-05-03T11:57:06.4459772+02:00",_x000D_
          "LastRefreshDate": "2021-04-20T11:15:07.2996344+02:00",_x000D_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"2023-05-03T11:57:06.4459772+02:00",_x000D_
          "LastRefreshDate": "2021-04-20T11:15:07.3066128+02:00",_x000D_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"2023-05-03T11:57:06.4459772+02:00",_x000D_
          "LastRefreshDate": "2021-04-20T11:15:07.3115939+02:00",_x000D_
          "TotalRefreshCount": 1,_x000D_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"2023-05-03T11:57:06.4459772+02:00",_x000D_
          "LastRefreshDate": "2021-04-20T11:15:07.31857+02:00",_x000D_
          "TotalRefreshCount": 1,_x000D_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"2023-05-03T11:57:06.4459772+02:00",_x000D_
          "LastRefreshDate": "2021-04-20T11:15:07.3385023+02:00",_x000D_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732.0_x000D_
          ]_x000D_
        ],_x000D_
        "Statistics": {_x000D_
          "CreationDate": "2023-05-03T11:57:06.4459772+02:00",_x000D_
          "LastRefreshDate": "2021-04-20T11:15:07.3434847+02:00",_x000D_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"2023-05-03T11:57:06.4459772+02:00",_x000D_
          "LastRefreshDate": "2021-04-20T11:15:07.3494665+02:00",_x000D_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1054.18_x000D_
          ]_x000D_
        ],_x000D_
        "Statistics": {_x000D_
          "CreationDate": "2023-05-03T11:57:06.4459772+02:00",_x000D_
          "LastRefreshDate": "2021-04-20T11:15:07.3534497+02:00",_x000D_
          "TotalRefreshCount": 1,_x000D_
          "CustomInfo": {}_x000D_
        }_x000D_
      },_x000D_
      "65": {_x000D_
        "$type": "Inside.Core.Formula.Definition.DefinitionAC, Inside.Core.Formula",_x000D_
        "ID": 65,_x000D_
        "Results": [_x000D_
          [_x000D_
            454.78_x000D_
          ]_x000D_
        ],_x000D_
        "Statistics": {_x000D_
          "CreationDate": "2023-05-03T11:57:06.4459772+02:00",_x000D_
          "LastRefreshDate": "2021-04-20T11:15:07.3584329+02:00",_x000D_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1216.0_x000D_
          ]_x000D_
        ],_x000D_
        "Statistics": {_x000D_
          "CreationDate": "2023-05-03T11:57:06.4459772+02:00",_x000D_
          "LastRefreshDate": "2021-04-20T11:15:48.8138588+02:00",_x000D_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"2023-05-03T11:57:06.4459772+02:00",_x000D_
          "LastRefreshDate": "2021-04-20T11:16:06.0611415+02:00",_x000D_
          "TotalRefreshCount": 2,_x000D_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"2023-05-03T11:57:06.4459772+02:00",_x000D_
          "LastRefreshDate": "2021-04-20T11:16:06.0810741+02:00",_x000D_
          "TotalRefreshCount": 2,_x000D_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"2023-05-03T11:57:06.4459772+02:00",_x000D_
          "LastRefreshDate": "2021-04-20T11:16:06.0740975+02:00",_x000D_
          "TotalRefreshCount": 2,_x000D_
          "CustomInfo": {}_x000D_
        }_x000D_
      },_x000D_
      "70": {_x000D_
        "$type": "Inside.Core.Formula.Definition.DefinitionAC, Inside.Core.Formula",_x000D_
        "ID": 70,_x000D_
        "Results": [_x000D_
          [_x000D_
            2767.68_x000D_
          ]_x000D_
        ],_x000D_
        "Statistics": {_x000D_
          "CreationDate": "2023-05-03T11:57:06.4459772+02:00",_x000D_
          "LastRefreshDate": "2021-04-20T11:16:06.1309052+02:00",_x000D_
          "TotalRefreshCount": 2,_x000D_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"2023-05-03T11:57:06.4459772+02:00",_x000D_
          "LastRefreshDate": "2021-04-20T11:16:06.0970211+02:00",_x000D_
          "TotalRefreshCount": 2,_x000D_
          "CustomInfo": {}_x000D_
        }_x000D_
      },_x000D_
      "72": {_x000D_
        "$type": "Inside.Core.Formula.Definition.DefinitionAC, Inside.Core.Formula",_x000D_
        "ID": 72,_x000D_
        "Results": [_x000D_
          [_x000D_
            184.14_x000D_
          ]_x000D_
        ],_x000D_
        "Statistics": {_x000D_
          "CreationDate": "2023-05-03T11:57:06.4459772+02:00",_x000D_
          "LastRefreshDate": "2021-04-20T11:16:06.0432076+02:00",_x000D_
          "TotalRefreshCount": 2,_x000D_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"2023-05-03T11:57:06.4459772+02:00",_x000D_
          "LastRefreshDate": "2021-04-20T11:16:06.0880692+02:00",_x000D_
          "TotalRefreshCount": 2,_x000D_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"2023-05-03T11:57:06.4459772+02:00",_x000D_
          "LastRefreshDate": "2021-04-20T11:16:06.101005+02:00",_x000D_
          "TotalRefreshCount": 2,_x000D_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"2023-05-03T11:57:06.4459772+02:00",_x000D_
          "LastRefreshDate": "2021-04-20T11:16:06.1348905+02:00",_x000D_
          "TotalRefreshCount": 2,_x000D_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"2023-05-03T11:57:06.4459772+02:00",_x000D_
          "LastRefreshDate": "2021-04-20T11:16:06.1159546+02:00",_x000D_
          "TotalRefreshCount": 2,_x000D_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"2023-05-03T11:57:06.4459772+02:00",_x000D_
          "LastRefreshDate": "2021-04-20T11:16:06.0770872+02:00",_x000D_
          "TotalRefreshCount": 2,_x000D_
          "CustomInfo": {}_x000D_
        }_x000D_
      },_x000D_
      "78": {_x000D_
        "$type": "Inside.Core.Formula.Definition.Definiti</t>
  </si>
  <si>
    <t>onAC, Inside.Core.Formula",_x000D_
        "ID": 78,_x000D_
        "Results": [_x000D_
          [_x000D_
            190.0_x000D_
          ]_x000D_
        ],_x000D_
        "Statistics": {_x000D_
          "CreationDate": "2023-05-03T11:57:06.4459772+02:00",_x000D_
          "LastRefreshDate": "2021-04-20T11:16:06.0372242+02:00",_x000D_
          "TotalRefreshCount": 2,_x000D_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"2023-05-03T11:57:06.4459772+02:00",_x000D_
          "LastRefreshDate": "2021-04-20T11:16:06.0681181+02:00",_x000D_
          "TotalRefreshCount": 2,_x000D_
          "CustomInfo": {}_x000D_
        }_x000D_
      },_x000D_
      "80": {_x000D_
        "$type": "Inside.Core.Formula.Definition.DefinitionAC, Inside.Core.Formula",_x000D_
        "ID": 80,_x000D_
        "Results": [_x000D_
          [_x000D_
            1216.0_x000D_
          ]_x000D_
        ],_x000D_
        "Statistics": {_x000D_
          "CreationDate": "2023-05-03T11:57:06.4459772+02:00",_x000D_
          "LastRefreshDate": "2021-04-20T11:16:06.0322414+02:00",_x000D_
          "TotalRefreshCount": 2,_x000D_
          "CustomInfo": {}_x000D_
        }_x000D_
      },_x000D_
      "81": {_x000D_
        "$type": "Inside.Core.Formula.Definition.DefinitionAC, Inside.Core.Formula",_x000D_
        "ID": 81,_x000D_
        "Results": [_x000D_
          [_x000D_
            1340.0_x000D_
          ]_x000D_
        ],_x000D_
        "Statistics": {_x000D_
          "CreationDate": "2023-05-03T11:57:06.4459772+02:00",_x000D_
          "LastRefreshDate": "2021-04-20T11:16:06.126919+02:00",_x000D_
          "TotalRefreshCount": 2,_x000D_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"2023-05-03T11:57:06.4459772+02:00",_x000D_
          "LastRefreshDate": "2021-04-20T11:16:06.152837+02:00",_x000D_
          "TotalRefreshCount": 2,_x000D_
          "CustomInfo": {}_x000D_
        }_x000D_
      },_x000D_
      "83": {_x000D_
        "$type": "Inside.Core.Formula.Definition.DefinitionAC, Inside.Core.Formula",_x000D_
        "ID": 83,_x000D_
        "Results": [_x000D_
          [_x000D_
            96.64_x000D_
          ]_x000D_
        ],_x000D_
        "Statistics": {_x000D_
          "CreationDate": "2023-05-03T11:57:06.4459772+02:00",_x000D_
          "LastRefreshDate": "2021-04-20T11:16:06.1737577+02:00",_x000D_
          "TotalRefreshCount": 2,_x000D_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"2023-05-03T11:57:06.4459772+02:00",_x000D_
          "LastRefreshDate": "2021-04-20T11:16:06.1787401+02:00",_x000D_
          "TotalRefreshCount": 2,_x000D_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"2023-05-03T11:57:06.4459772+02:00",_x000D_
          "LastRefreshDate": "2021-04-20T11:16:06.1837236+02:00",_x000D_
          "TotalRefreshCount": 2,_x000D_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"2023-05-03T11:57:06.4459772+02:00",_x000D_
          "LastRefreshDate": "2021-04-20T11:16:06.188706+02:00",_x000D_
          "TotalRefreshCount": 2,_x000D_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"2023-05-03T11:57:06.4459772+02:00",_x000D_
          "LastRefreshDate": "2021-04-20T11:16:06.1926927+02:00",_x000D_
          "TotalRefreshCount": 2,_x000D_
          "CustomInfo": {}_x000D_
        }_x000D_
      },_x000D_
      "88": {_x000D_
        "$type": "Inside.Core.Formula.Definition.DefinitionAC, Inside.Core.Formula",_x000D_
        "ID": 88,_x000D_
        "Results": [_x000D_
          [_x000D_
            180.0_x000D_
          ]_x000D_
        ],_x000D_
        "Statistics": {_x000D_
          "CreationDate": "2023-05-03T11:57:06.4459772+02:00",_x000D_
          "LastRefreshDate": "2021-04-20T11:16:06.1966792+02:00",_x000D_
          "TotalRefreshCount": 2,_x000D_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"2023-05-03T11:57:06.4459772+02:00",_x000D_
          "LastRefreshDate": "2021-04-20T11:16:06.2006647+02:00",_x000D_
          "TotalRefreshCount": 2,_x000D_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"2023-05-03T11:57:06.4459772+02:00",_x000D_
          "LastRefreshDate": "2021-04-20T11:16:06.2096344+02:00",_x000D_
          "TotalRefreshCount": 2,_x000D_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"2023-05-03T11:57:06.4459772+02:00",_x000D_
          "LastRefreshDate": "2021-04-20T11:16:06.2136213+02:00",_x000D_
          "TotalRefreshCount": 2,_x000D_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"2023-05-03T11:57:06.4459772+02:00",_x000D_
          "LastRefreshDate": "2021-04-20T11:16:06.2196072+02:00",_x000D_
          "TotalRefreshCount": 2,_x000D_
          "CustomInfo": {}_x000D_
        }_x000D_
      },_x000D_
      "93": {_x000D_
        "$type": "Inside.Core.Formula.Definition.DefinitionAC, Inside.Core.Formula",_x000D_
        "ID": 93,_x000D_
        "Results": [_x000D_
          [_x000D_
            732.0_x000D_
          ]_x000D_
        ],_x000D_
        "Statistics": {_x000D_
          "CreationDate": "2023-05-03T11:57:06.4459772+02:00",_x000D_
          "LastRefreshDate": "2021-04-20T11:16:06.2245845+02:00",_x000D_
          "TotalRefreshCount": 2,_x000D_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"2023-05-03T11:57:06.4459772+02:00",_x000D_
          "LastRefreshDate": "2021-04-20T11:16:06.2305618+02:00",_x000D_
          "TotalRefreshCount": 2,_x000D_
          "CustomInfo": {}_x000D_
        }_x000D_
      },_x000D_
      "95": {_x000D_
        "$type": "Inside.Core.Formula.Definition.DefinitionAC, Inside.Core.Formula",_x000D_
        "ID": 95,_x000D_
        "Results": [_x000D_
          [_x000D_
            1054.18_x000D_
          ]_x000D_
        ],_x000D_
        "Statistics": {_x000D_
          "CreationDate": "2023-05-03T11:57:06.4459772+02:00",_x000D_
          "LastRefreshDate": "2021-04-20T11:16:06.2355477+02:00",_x000D_
          "TotalRefreshCount": 2,_x000D_
          "CustomInfo": {}_x000D_
        }_x000D_
      },_x000D_
      "96": {_x000D_
        "$type": "Inside.Core.Formula.Definition.DefinitionAC, Inside.Core.Formula",_x000D_
        "ID": 96,_x000D_
        "Results": [_x000D_
          [_x000D_
            454.78_x000D_
          ]_x000D_
        ],_x000D_
        "Statistics": {_x000D_
          "CreationDate": "2023-05-03T11:57:06.4459772+02:00",_x000D_
          "LastRefreshDate": "2021-04-20T11:16:06.2395317+02:00",_x000D_
          "TotalRefreshCount": 2,_x000D_
          "CustomInfo": {}_x000D_
        }_x000D_
      },_x000D_
      "97": {_x000D_
        "$type": "Inside.Core.Formula.Definition.DefinitionAC, Inside.Core.Formula",_x000D_
        "ID": 97,_x000D_
        "Results": [_x000D_
          [_x000D_
            454.78_x000D_
          ]_x000D_
        ],_x000D_
        "Statistics": {_x000D_
          "CreationDate": "2023-05-03T11:57:06.4459772+02:00",_x000D_
          "LastRefreshDate": "2021-04-20T11:15:49.0241882+02:00",_x000D_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"2023-05-03T11:57:06.4459772+02:00",_x000D_
          "LastRefreshDate": "2021-04-20T11:16:06.1119679+02:00",_x000D_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"2023-05-03T11:57:06.4459772+02:00",_x000D_
          "LastRefreshDate": "2021-04-20T11:16:06.145854+02:00",_x000D_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"2023-05-03T11:57:06.4459772+02:00",_x000D_
          "LastRefreshDate": "2021-04-27T09:07:53.1504463+02:00",_x000D_
          "TotalRefreshCount": 14,_x000D_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"2023-05-03T11:57:06.4459772+02:00",_x000D_
          "LastRefreshDate": "2021-04-27T09:07:53.1414693+02:00",_x000D_
          "TotalRefreshCount": 14,_x000D_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"2023-05-03T11:57:06.4459772+02:00",_x000D_
          "LastRefreshDate": "2021-04-27T09:07:53.133492+02:00",_x000D_
          "TotalRefreshCount": 14,_x000D_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"2023-05-03T11:57:06.4459772+02:00",_x000D_
          "LastRefreshDate": "2021-04-27T09:07:53.125513+02:00",_x000D_
          "TotalRefreshCount": 13,_x000D_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"2023-05-03T11:57:06.4459772+02:00",_x000D_
          "LastRefreshDate": "2021-04-27T09:07:52.9224642+02:00",_x000D_
          "TotalRefreshCount": 14,_x000D_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"2023-05-03T11:57:06.4459772+02:00",_x000D_
          "LastRefreshDate": "2021-04-27T09:07:52.9144852+02:00",_x000D_
          "TotalRefreshCount": 14,_x000D_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"2023-05-03T11:57:06.4459772+02:00",_x000D_
          "LastRefreshDate": "2021-04-27T09:07:52.8885547+02:00",_x000D_
          "TotalRefreshCount": 14,_x000D_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"2023-05-03T11:57:06.4459772+02:00",_x000D_
          "LastRefreshDate": "2021-04-27T09:07:52.878581+02:00",_x000D_
          "TotalRefreshCount": 14,_x000D_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"2023-05-03T11:57:06.4459772+02:00",_x000D_
          "LastRefreshDate": "2021-04-27T09:07:53.1464576+02:00",_x000D_
          "TotalRefreshCount": 14,_x000D_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"2023-05-03T11:57:06.4459772+02:00",_x000D_
          "LastRefreshDate": "2021-04-27T09:07:53.1374808+02:00",_x000D_
          "TotalRefreshCount": 14,_x000D_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"2023-05-03T11:57:06.4459772+02:00",_x000D_
          "LastRefreshDate": "2021-04-27T09:07:53.1295025+02:00",_x000D_
          "TotalRefreshCount": 13,_x000D_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"2023-05-03T11:57:06.4459772+02:00",_x000D_
          "LastRefreshDate": "2021-04-20T11:24:05.3711533+02:00",_x000D_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"2023-05-03T11:57:06.4459772+02:00",_x000D_
          "LastRefreshDate": "2021-04-27T09:07:52.9184747+02:00",_x000D_
          "TotalRefreshCount": 15,_x000D_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"2023-05-03T11:57:06.4459772+02:00",_x000D_
          "LastRefreshDate": "2021-04-27T09:07:52.8965334+02:00",_x000D_
          "TotalRefreshCount": 14,_x000D_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"2023-05-03T11:57:06.4459772+02:00",_x000D_
          "LastRefreshDate": "2021-04-27T09:07:52.8845652+02:00",_x000D_
          "TotalRefreshCount": 13,_x000D_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"2023-05-03T11:57:06.4459772+02:00",_x000D_
          "LastRefreshDate": "2021-04-20T11:24:05.4120444+02:00",_x000D_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"2023-05-03T11:57:06.4459772+02:00",_x000D_
          "LastRefreshDate": "2021-04-27T09:07:53.1544358+02:00",_x000D_
          "TotalRefreshCount": 12,_x000D_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"2023-05-03T11:57:06.4459772+02:00",_x000D_
          "LastRefreshDate": "2021-04-27T09:07:52.9264533+02:00",_x000D_
          "TotalRefreshCount": 13,_x000D_
          "CustomInfo": {}_x000D_
        }_x000D_
      },_x000D_
      "118": {_x000D_
        "$type": "Inside.Core.Formula.Definition.DefinitionAC, Inside.Core.Formula",_x000D_
        "ID": 118,_x000D_
        "Results": [_x000D_
          [_x000D_
            454.78_x000D_
          ]_x000D_
        ],_x000D_
        "Statistics": {_x000D_
          "CreationDate": "2023-05-03T11:57:06.4459772+02:00",_x000D_
          "LastRefreshDate": "2021-04-20T11:45:03.7872362+02:00",_x000D_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"2023-05-03T11:57:06.4459772+02:00",_x000D_
          "LastRefreshDate": "2021-04-20T11:45:03.8051822+02:00",_x000D_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180.0_x000D_
          ]_x000D_
        ],_x000D_
        "Statistics": {_x000D_
          "CreationDate": "2023-05-03T11:57:06.4459772+02:00",_x000D_
          "LastRefreshDate": "2021-04-20T11:45:03.8161538+02:00",_x000D_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"2023-05-03T11:57:06.4459772+02:00",_x000D_
          "LastRefreshDate": "2021-04-20T11:45:03.8342589+02:00",_x000D_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96.64_x000D_
          ]_x000D_
        ],_x000D_
        "Statistics": {_x000D_
          "CreationDate": "2023-05-03T11:57:06.4459772+02:00",_x000D_
          "LastRefreshDate": "2021-04-20T11:45:03.8442286+02:00",_x000D_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"2023-05-03T11:57:06.4459772+02:00",_x000D_
          "LastRefreshDate": "2021-04-20T11:45:03.848251+02:00",_x000D_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1054.18_x000D_
          ]_x000D_
        ],_x000D_
        "Statistics": {_x000D_
          "CreationDate": "2023-05-03T11:57:06.4459772+02:00",_x000D_
          "LastRefreshDate": "2021-04-20T11:45:03.8522327+02:00",_x000D_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"2023-05-03T11:57:06.4459772+02:00",_x000D_
          "LastRefreshDate": "2021-04-20T11:45:03.8572198+02:00",_x000D_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"2023-05-03T11:57:06.4459772+02:00",_x000D_
          "LastRefreshDate": "2021-04-20T11:45:03.8631777+02:00",_x000D_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"2023-05-03T11:57:06.4459772+02:00",_x000D_
          "LastRefreshDate": "2021-04-20T11:45:03.8681649+02:00",_x000D_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"2023-05-03T11:57:06.4459772+02:00",_x000D_
          "LastRefreshDate": "2021-04-20T11:45:03.8731512+02:00",_x000D_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"2023-05-03T11:57:06.4459772+02:00",_x000D_
          "LastRefreshDate": "2021-04-20T11:45:03.8781665+02:00",_x000D_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"2023-05-03T11:57:06.4459772+02:00",_x000D_
          "LastRefreshDate": "2021-04-20T11:45:03.882154+02:00",_x000D_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"2023-05-03T11:57:06.4459772+02:00",_x000D_
          "LastRefreshDate": "2021-04-20T11:45:03.889134+02:00",_x000D_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732.0_x000D_
          ]_x000D_
        ],_x000D_
        "Statistics": {_x000D_
          "CreationDate": "2023-05-03T11:57:06.4459772+02:00",_x000D_
          "LastRefreshDate": "2021-04-20T11:45:03.9080851+02:00",_x000D_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"2023-05-03T11:57:06.4459772+02:00",_x000D_
          "LastRefreshDate": "2021-04-20T11:45:03.913046+02:00",_x000D_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"2023-05-03T11:57:06.4459772+02:00",_x000D_
          "LastRefreshDate": "2021-04-27T09:07:53.208814+02:00",_x000D_
          "TotalRefreshCount": 11,_x000D_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"2023-05-03T11:57:06.4459772+02:00",_x000D_
          "LastRefreshDate": "2021-04-27T09:07:53.1205256+02:00",_x000D_
          "TotalRefreshCount": 11,_x000D_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"2023-05-03T11:57:06.4459772+02:00",_x000D_
          "LastRefreshDate": "2021-04-27T09:07:53.2038271+02:00",_x000D_
          "TotalRefreshCount": 11,_x000D_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"2023-05-03T11:57:06.4459772+02:00",_x000D_
          "LastRefreshDate": "2021-04-27T09:07:53.116536+02:00",_x000D_
          "TotalRefreshCount": 11,_x000D_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"2023-05-03T11:57:06.4459772+02:00",_x000D_
          "LastRefreshDate": "2021-04-27T09:07:53.1988416+02:00",_x000D_
          "TotalRefreshCount": 11,_x000D_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"2023-05-03T11:57:06.4459772+02:00",_x000D_
          "LastRefreshDate": "2021-04-27T09:07:53.1125469+02:00",_x000D_
          "TotalRefreshCount": 12,_x000D_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"2023-05-03T11:57:06.4459772+02:00",_x000D_
          "LastRefreshDate": "2021-04-27T09:07:53.1928591+02:00",_x000D_
          "TotalRefreshCount": 11,_x000D_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"2023-05-03T11:57:06.4459772+02:00",_x000D_
          "LastRefreshDate": "2021-04-27T09:07:53.108559+02:00",_x000D_
          "TotalRefreshCount": 11,_x000D_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"2023-05-03T11:57:06.4459772+02:00",_x000D_
          "LastRefreshDate": "2021-04-27T09:07:53.1878702+02:00",_x000D_
          "TotalRefreshCount": 11,_x000D_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"2023-05-03T11:57:06.4459772+02:00",_x000D_
          "LastRefreshDate": "2021-04-27T09:07:53.1025764+02:00",_x000D_
          "TotalRefreshCount": 11,_x000D_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"2023-05-03T11:57:06.4459772+02:00",_x000D_
          "LastRefreshDate": "2021-04-27T09:07:53.1828834+02:00",_x000D_
          "TotalRefreshCount": 11,_x000D_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"2023-05-03T11:57:06.4459772+02:00",_x000D_
          "LastRefreshDate": "2021-04-27T09:07:53.0965899+02:00",_x000D_
          "TotalRefreshCount": 11,_x000D_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"2023-05-03T11:57:06.4459772+02:00",_x000D_
          "LastRefreshDate": "2021-04-27T09:07:53.1778965+02:00",_x000D_
          "TotalRefreshCount": 10,_x000D_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"2023-05-03T11:57:06.4459772+02:00",_x000D_
          "LastRefreshDate": "2021-04-27T09:07:53.090606+02:00",_x000D_
          "TotalRefreshCount": 10,_x000D_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"2023-05-03T11:57:06.4459772+02:00",_x000D_
          "LastRefreshDate": "2021-04-27T09:07:53.1739083+02:00",_x000D_
          "TotalRefreshCount": 10,_x000D_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"2023-05-03T11:57:06.4459772+02:00",_x000D_
          "LastRefreshDate": "2021-04-27T09:07:53.0846225+02:00",_x000D_
          "TotalRefreshCount": 11,_x000D_
          "CustomInfo": {}_x000D_
        }_x000D_
      },_x000D_
      "150": {_x000D_
        "$type": "Inside.Core.Formula.Definition.DefinitionAC, Inside.Core.Formula",_x000D_
        "ID": 150,_x000D_
        "Results": [_x000D_
          [_x000D_
            13028.4_x000D_
          ]_x000D_
        ],_x000D_
        "Statistics": {_x000D_
          "CreationDate": "2023-05-03T11:57:06.4459772+02:00",_x000D_
          "LastRefreshDate": "2021-04-27T09:18:31.7274092+02:00",_x000D_
          "TotalRefreshCount": 9,_x000D_
          "CustomInfo": {}_x000D_
        }_x000D_
      },_x000D_
      "151": {_x000D_
        "$type": "Inside.Core.Formula.Definition.DefinitionAC, Inside.Core.Formula",_x000D_
        "ID": 151,_x000D_
        "Results": [_x000D_
          [_x000D_
            8906.23_x000D_
          ]_x000D_
        ],_x000D_
        "Statistics": {_x000D_
          "CreationDate": "2023-05-03T11:57:06.4459772+02:00",_x000D_
          "LastRefreshDate": "2021-04-27T09:18:31.7274092+02:00",_x000D_
          "TotalRefreshCount": 8,_x000D_
          "CustomInfo": {}_x000D_
        }_x000D_
      },_x000D_
      "152": {_x000D_
        "$type": "Inside.Core.Formula.Definition.DefinitionAC, Inside.Core.Formula",_x000D_
        "ID": 152,_x000D_
        "Results": [_x000D_
          [_x000D_
            8906.23_x000D_
          ]_x000D_
        ],_x000D_
        "Statistics": {_x000D_
          "CreationDate": "2023-05-03T11:57:06.4459772+02:00",_x000D_
          "LastRefreshDate": "2021-04-27T09</t>
  </si>
  <si>
    <t>:26:59.9305371+02:00",_x000D_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13028.4_x000D_
          ]_x000D_
        ],_x000D_
        "Statistics": {_x000D_
          "CreationDate": "2023-05-03T11:57:06.4459772+02:00",_x000D_
          "LastRefreshDate": "2021-04-27T09:27:00.0641777+02:00",_x000D_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8807.05_x000D_
          ]_x000D_
        ],_x000D_
        "Statistics": {_x000D_
          "CreationDate": "2023-05-03T11:57:06.4459772+02:00",_x000D_
          "LastRefreshDate": "2022-04-25T16:42:25.7670239+02:00",_x000D_
          "TotalRefreshCount": 37,_x000D_
          "CustomInfo": {}_x000D_
        }_x000D_
      },_x000D_
      "155": {_x000D_
        "$type": "Inside.Core.Formula.Definition.DefinitionAC, Inside.Core.Formula",_x000D_
        "ID": 155,_x000D_
        "Results": [_x000D_
          [_x000D_
            12928.4_x000D_
          ]_x000D_
        ],_x000D_
        "Statistics": {_x000D_
          "CreationDate": "2023-05-03T11:57:06.4459772+02:00",_x000D_
          "LastRefreshDate": "2022-04-25T16:42:25.76504+02:00",_x000D_
          "TotalRefreshCount": 37,_x000D_
          "CustomInfo": {}_x000D_
        }_x000D_
      },_x000D_
      "156": {_x000D_
        "$type": "Inside.Core.Formula.Definition.DefinitionAC, Inside.Core.Formula",_x000D_
        "ID": 156,_x000D_
        "Results": [_x000D_
          [_x000D_
            47492.45_x000D_
          ]_x000D_
        ],_x000D_
        "Statistics": {_x000D_
          "CreationDate": "2023-05-03T11:57:06.4459772+02:00",_x000D_
          "LastRefreshDate": "2022-04-25T16:45:04.1904062+02:00",_x000D_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28096.35_x000D_
          ]_x000D_
        ],_x000D_
        "Statistics": {_x000D_
          "CreationDate": "2023-05-03T11:57:06.4459772+02:00",_x000D_
          "LastRefreshDate": "2022-04-25T16:46:50.8562802+02:00",_x000D_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47492.45_x000D_
          ]_x000D_
        ],_x000D_
        "Statistics": {_x000D_
          "CreationDate": "2023-05-03T11:57:06.4459772+02:00",_x000D_
          "LastRefreshDate": "2022-04-25T16:48:44.0727017+02:00",_x000D_
          "TotalRefreshCount": 1,_x000D_
          "CustomInfo": {}_x000D_
        }_x000D_
      },_x000D_
      "159": {_x000D_
        "$type": "Inside.Core.Formula.Definition.DefinitionAC, Inside.Core.Formula",_x000D_
        "ID": 159,_x000D_
        "Results": [_x000D_
          [_x000D_
            302250.35_x000D_
          ]_x000D_
        ],_x000D_
        "Statistics": {_x000D_
          "CreationDate": "2023-05-03T11:57:06.4459772+02:00",_x000D_
          "LastRefreshDate": "2023-04-06T14:51:53.2522092+02:00",_x000D_
          "TotalRefreshCount": 8,_x000D_
          "CustomInfo": {}_x000D_
        }_x000D_
      },_x000D_
      "160": {_x000D_
        "$type": "Inside.Core.Formula.Definition.DefinitionAC, Inside.Core.Formula",_x000D_
        "ID": 160,_x000D_
        "Results": [_x000D_
          [_x000D_
            109097.41_x000D_
          ]_x000D_
        ],_x000D_
        "Statistics": {_x000D_
          "CreationDate": "2023-05-03T11:57:06.4459772+02:00",_x000D_
          "LastRefreshDate": "2023-04-06T14:51:53.4353815+02:00",_x000D_
          "TotalRefreshCount": 8,_x000D_
          "CustomInfo": {}_x000D_
        }_x000D_
      }_x000D_
    },_x000D_
    "LastID": 160_x000D_
  }_x000D_
}</t>
  </si>
  <si>
    <t>{_x000D_
  "Formulas": {_x000D_
    "=RIK_AC(\"INF12__;INF08@E=1,S=1044,G=0,T=0,P=0:@R=A,S=1002,V={0}:\";$H$4)": 1,_x000D_
    "=RIK_AC(\"INF12__;INF01@E=1,S=1140,G=0,T=0,P=0:@R=A,S=1163,V={0}:R=C,S=1002|1002,V={1}:R=C,S=1080,V={2}:R=D,S=1083,V={3}:\";$H$3;$H$4;$O$4;$Q$4)": 2,_x000D_
    "=RIK_AC(\"INF12__;INF01@L=CA N-1,E=1,G=0,T=0,P=0,F=SI([1080]={0};[1140];0),Y=0:@R=A,S=1163,V={1}:R=B,S=1002|1002,V={2}:\";$O$5;$H$3;$H$4)": 3,_x000D_
    "=RIK_AC(\"INF12__;INF01@L=Nbre BC,E=1,G=0,T=0,P=0,F=SI([1118]=Bon de commande;1;0),Y=0:@R=A,S=1163,V={0}:R=B,S=1118,V=Bon de commande:R=C,S=1080,V={1}:R=D,S=1083,V={2}:\";$H$3;$O$4;$Q$4)": 4,_x000D_
    "=RIK_AC(\"INF12__;INF01@L=Nbre BR,E=1,G=0,T=0,P=0,F=SI([1118]=Bon de retour;1;0),Y=0:@R=A,S=1163,V={0}:R=B,S=1118,V=Bon de retour:R=C,S=1080,V={1}:R=D,S=1083,V={2}:\";$H$3;$O$4;$Q$4)": 5,_x000D_
    "=RIK_AC(\"INF12__;INF01@E=3,S=1140,G=0,T=0,P=0:@R=A,S=1163,V={0}:R=B,S=1118,V=Bon de commande:R=C,S=1080,V={1}:R=D,S=1083,V={2}:\";$H$3;$O$4;$Q$4)": 6,_x000D_
    "=RIK_AC(\"INF12__;INF01@L=Nbre BR,E=1,G=0,T=0,P=0,F=SI([1118]=Bon de retour;1;0),Y=0:@R=A,S=1163,V={0}:R=B,S=1118,V=Bon de retour:R=C,S=1080,V={1}:R=D,S=1083,V={2}:R=E,S=1002|1002,V={3}:\";$H$3;$O$4;$Q$4;$H$4)": 7,_x000D_
    "=RIK_AC(\"INF12__;INF01@L=Nbre BC,E=1,G=0,T=0,P=0,F=SI([1118]=Bon de commande;1;0),Y=0:@R=A,S=1163,V={0}:R=B,S=1118,V=Bon de commande:R=C,S=1080,V={1}:R=D,S=1083,V={2}:R=E,S=1002|1002,V={3}:\";$H$3;$O$4;$Q$4;$H$4)": 8,_x000D_
    "=RIK_AC(\"INF12__;INF01@E=3,S=1140,G=0,T=0,P=0:@R=A,S=1163,V={0}:R=B,S=1118,V=Bon de commande:R=C,S=1080,V={1}:R=D,S=1083,V={2}:R=E,S=1002|1002,V={3}:\";$H$3;$O$4;$Q$4;$H$4)": 9,_x000D_
    "=RIK_AC(\"INF12__;INF01@E=1,S=1140,G=0,T=0,P=0:@R=A,S=1163,V={0}:R=B,S=1002|1002,V={1}:R=C,S=1080,V={2}:R=D,S=1083,V={3}:\";$H$3;$H$4;$O$4;$Q$4)": 10,_x000D_
    "=RIK_AC(\"INF12__;INF01@E=1,S=1140,G=0,T=0,P=0:@R=A,S=1163,V={0}:R=B,S=1002|1002,V={1}:R=C,S=1080,V={2}:R=D,S=1083,V={3}:\";$F$3;$F$4;$O$4;$Q$4)": 11,_x000D_
    "=RIK_AC(\"INF12__;INF01@E=3,S=1140,G=0,T=0,P=0:@R=A,S=1163,V={0}:R=B,S=1118,V=Bon de commande:R=C,S=1080,V={1}:R=D,S=1083,V={2}:R=E,S=1002|1002,V={3}:\";$F$3;$O$4;$Q$4;$F$4)": 12,_x000D_
    "=RIK_AC(\"INF12__;INF01@L=Nbre BC,E=1,G=0,T=0,P=0,F=SI([1118]=Bon de commande;1;0),Y=0:@R=A,S=1163,V={0}:R=B,S=1118,V=Bon de commande:R=C,S=1080,V={1}:R=D,S=1083,V={2}:R=E,S=1002|1002,V={3}:\";$F$3;$O$4;$Q$4;$F$4)": 13,_x000D_
    "=RIK_AC(\"INF12__;INF01@L=Nbre BR,E=1,G=0,T=0,P=0,F=SI([1118]=Bon de retour;1;0),Y=0:@R=A,S=1163,V={0}:R=B,S=1118,V=Bon de retour:R=C,S=1080,V={1}:R=D,S=1083,V={2}:R=E,S=1002|1002,V={3}:\";$F$3;$O$4;$Q$4;$F$4)": 14,_x000D_
    "=RIK_AC(\"INF12__;INF01@L=CA N-1,E=1,G=0,T=0,P=0,F=SI([1080]={0};[1140];0),Y=0:@R=A,S=1163,V={1}:R=B,S=1002|1002,V={2}:\";$O$5;$F$3;$F$4)": 15,_x000D_
    "=RIK_AC(\"INF12__;INF01@E=1,S=1140,G=0,T=0,P=0:@R=A,S=1163,V={0}:R=B,S=1002|1002,V={1}:R=C,S=1080,V={2}:R=D,S=1083,V={3}:\";$E$3;$E$4;$N$4;$P$4)": 16,_x000D_
    "=RIK_AC(\"INF12__;INF01@E=3,S=1140,G=0,T=0,P=0:@R=A,S=1163,V={0}:R=B,S=1118,V=Bon de commande:R=C,S=1080,V={1}:R=D,S=1083,V={2}:R=E,S=1002|1002,V={3}:\";$E$3;$N$4;$P$4;$E$4)": 17,_x000D_
    "=RIK_AC(\"INF12__;INF01@L=Nbre BC,E=1,G=0,T=0,P=0,F=SI([1118]=Bon de commande;1;0),Y=0:@R=A,S=1163,V={0}:R=B,S=1118,V=Bon de commande:R=C,S=1080,V={1}:R=D,S=1083,V={2}:R=E,S=1002|1002,V={3}:\";$E$3;$N$4;$P$4;$E$4)": 18,_x000D_
    "=RIK_AC(\"INF12__;INF01@L=Nbre BR,E=1,G=0,T=0,P=0,F=SI([1118]=Bon de retour;1;0),Y=0:@R=A,S=1163,V={0}:R=B,S=1118,V=Bon de retour:R=C,S=1080,V={1}:R=D,S=1083,V={2}:R=E,S=1002|1002,V={3}:\";$E$3;$N$4;$P$4;$E$4)": 19,_x000D_
    "=RIK_AC(\"INF12__;INF01@L=CA N-1,E=1,G=0,T=0,P=0,F=SI([1080]={0};[1140];0),Y=0:@R=A,S=1163,V={1}:R=B,S=1002|1002,V={2}:\";$N$5;$E$3;$E$4)": 20,_x000D_
    "=RIK_AC(\"INF12__;INF01@L=Nbre BC,E=1,G=0,T=0,P=0,F=SI([1118]=Bon de commande;1;0),Y=0:@R=A,S=1163,V={0}:R=C,S=1080,V={1}:R=D,S=1083,V={2}:R=E,S=1002|1002,V={3}:\";$E$3;$N$4;$P$4;$E$4)": 21,_x000D_
    "=RIK_AC(\"INF12__;INF01@E=3,S=1140,G=0,T=0,P=0:@R=A,S=1163,V={0}:R=B,S=1118,V=Facture..Facture comptabilisée:R=C,S=1080,V={1}:R=D,S=1083,V={2}:R=E,S=1002|1002,V={3}:\";$E$3;$N$4;$P$4;$E$4)": 22,_x000D_
    "=RIK_AC(\"INF12__;INF01@E=1,S=1140,G=0,T=0,P=0:@R=A,S=1163,V={0}:R=B,S=1002|1002,V={1}:R=C,S=1080,V={2}:R=D,S=1083,V={3}:R=E,S=1118,V=Facture..Facture comptabilisée:\";$E$3;$E$4;$N$4;$P$4)": 23,_x000D_
    "=RIK_AC(\"INF12__;INF01@L=CA N-1,E=1,G=0,T=0,P=0,F=SI([1080]={0};[1140];0),Y=0:@R=A,S=1163,V={1}:R=B,S=1002|1002,V={2}:R=C,S=1118,V=Facture..Facture comptabilisée:\";$N$5;$E$3;$E$4)": 24,_x000D_
    "=RIK_AC(\"INF12__;INF01@E=1,S=1140,G=0,T=0,P=0:@R=A,S=1163,V={0}:R=B,S=1002|1002,V={1}:R=E,S=1118,V=Facture..Facture comptabilisée:R=D,S=5,V={2}:\";$E$3;$E$4;$R$4)": 25,_x000D_
    "=RIK_AC(\"INF12__;INF01@L=CA N-1,E=1,G=0,T=0,P=0,F=SI([5]={0};[1140];0),Y=0:@R=A,S=1163,V={1}:R=B,S=1002|1002,V={2}:R=C,S=1118,V=Facture..Facture comptabilisée:\";$R$5;$E$3;$E$4)": 26,_x000D_
    "=RIK_AC(\"INF12__;INF01@L=Nbre BC,E=1,G=0,T=0,P=0,F=SI([1118]=Bon de commande;1;0),Y=0:@R=A,S=1163,V={0}:R=D,S=1002|1002,V={1}:R=C,S=5,V={2}:\";$E$3;$E$4;$R$4)": 27,_x000D_
    "=RIK_AC(\"INF12__;INF01@L=Nbre BR,E=1,G=0,T=0,P=0,F=SI([1118]=Bon de retour;1;0),Y=0:@R=A,S=1163,V={0}:R=B,S=1118,V=Bon de retour:R=E,S=1002|1002,V={1}:R=D,S=5,V={2}:\";$E$3;$E$4;$R$4)": 28,_x000D_
    "=RIK_AC(\"INF12__;INF01@E=3,S=1140,G=0,T=0,P=0:@R=A,S=1163,V={0}:R=B,S=1118,V=Facture..Facture comptabilisée:R=E,S=1002|1002,V={1}:R=D,S=5,V={2}:\";$E$3;$E$4;$R$4)": 29_x000D_
  },_x000D_
  "ItemPool": {_x000D_
    "Items": {_x000D_
      "1": {_x000D_
        "$type": "Inside.Core.Formula.Definition.DefinitionAC, Inside.Core.Formula",_x000D_
        "ID": 1,_x000D_
        "Results": [_x000D_
          [_x000D_
            4488841.91_x000D_
          ]_x000D_
        ],_x000D_
        "Statistics": {_x000D_
          "CreationDate": "2023-05-03T11:57:06.4530088+02:00",_x000D_
          "LastRefreshDate": "2021-04-19T09:29:04.7493718+02:00",_x000D_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32610.0_x000D_
          ]_x000D_
        ],_x000D_
        "Statistics": {_x000D_
          "CreationDate": "2023-05-03T11:57:06.4530088+02:00",_x000D_
          "LastRefreshDate": "2021-04-19T09:49:27.8263486+02:00",_x000D_
          "TotalRefreshCount": 7,_x000D_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"2023-05-03T11:57:06.4530088+02:00",_x000D_
          "LastRefreshDate": "2021-04-19T09:49:27.6349179+02:00",_x000D_
          "TotalRefreshCount": 6,_x000D_
          "CustomInfo": {}_x000D_
        }_x000D_
      },_x000D_
      "4": {_x000D_
        "$type": "Inside.Core.Formula.Definition.DefinitionAC, Inside.Core.Formula",_x000D_
        "ID": 4,_x000D_
        "Results": [_x000D_
          [_x000D_
            26.0_x000D_
          ]_x000D_
        ],_x000D_
        "Statistics": {_x000D_
          "CreationDate": "2023-05-03T11:57:06.4530088+02:00",_x000D_
          "LastRefreshDate": "2021-04-19T09:49:56.9995024+02:00",_x000D_
          "TotalRefreshCount": 6,_x000D_
          "CustomInfo": {}_x000D_
        }_x000D_
      },_x000D_
      "5": {_x000D_
        "$type": "Inside.Core.Formula.Definition.DefinitionAC, Inside.Core.Formula",_x000D_
        "ID": 5,_x000D_
        "Results": [_x000D_
          [_x000D_
            6.0_x000D_
          ]_x000D_
        ],_x000D_
        "Statistics": {_x000D_
          "CreationDate": "2023-05-03T11:57:06.4530088+02:00",_x000D_
          "LastRefreshDate": "2021-04-19T09:48:54.3793238+02:00",_x000D_
          "TotalRefreshCount": 4,_x000D_
          "CustomInfo": {}_x000D_
        }_x000D_
      },_x000D_
      "6": {_x000D_
        "$type": "Inside.Core.Formula.Definition.DefinitionAC, Inside.Core.Formula",_x000D_
        "ID": 6,_x000D_
        "Results": [_x000D_
          [_x000D_
            2467.263076_x000D_
          ]_x000D_
        ],_x000D_
        "Statistics": {_x000D_
          "CreationDate": "2023-05-03T11:57:06.4530088+02:00",_x000D_
          "LastRefreshDate": "2021-04-19T09:48:54.2331713+02:00",_x000D_
          "TotalRefreshCount": 4,_x000D_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"2023-05-03T11:57:06.4530088+02:00",_x000D_
          "LastRefreshDate": "2021-04-19T09:50:15.1189989+02:00",_x000D_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5.0_x000D_
          ]_x000D_
        ],_x000D_
        "Statistics": {_x000D_
          "CreationDate": "2023-05-03T11:57:06.4530088+02:00",_x000D_
          "LastRefreshDate": "2021-04-19T09:50:26.0141818+02:00",_x000D_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2674.0_x000D_
          ]_x000D_
        ],_x000D_
        "Statistics": {_x000D_
          "CreationDate": "2023-05-03T11:57:06.4530088+02:00",_x000D_
          "LastRefreshDate": "2021-04-19T09:50:42.3324411+02:00",_x000D_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32610.0_x000D_
          ]_x000D_
        ],_x000D_
        "Statistics": {_x000D_
          "CreationDate": "2023-05-03T11:57:06.4530088+02:00",_x000D_
          "LastRefreshDate": "2021-04-19T09:50:53.4159212+02:00",_x000D_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32610.0_x000D_
          ]_x000D_
        ],_x000D_
        "Statistics": {_x000D_
          "CreationDate": "2023-05-03T11:57:06.4530088+02:00",_x000D_
          "LastRefreshDate": "2021-04-19T10:14:08.4987764+02:00",_x000D_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2674.0_x000D_
          ]_x000D_
        ],_x000D_
        "Statistics": {_x000D_
          "CreationDate": "2023-05-03T11:57:06.4530088+02:00",_x000D_
          "LastRefreshDate": "2021-04-19T10:14:09.3018546+02:00",_x000D_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5.0_x000D_
          ]_x000D_
        ],_x000D_
        "Statistics": {_x000D_
          "CreationDate": "2023-05-03T11:57:06.4530088+02:00",_x000D_
          "LastRefreshDate": "2021-04-19T10:14:09.7184915+02:00",_x000D_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"2023-05-03T11:57:06.4530088+02:00",_x000D_
          "LastRefreshDate": "2021-04-19T10:14:10.2357143+02:00",_x000D_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"2023-05-03T11:57:06.4530088+02:00",_x000D_
          "LastRefreshDate": "2021-04-19T10:14:10.7059705+02:00",_x000D_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3048.52_x000D_
          ]_x000D_
        ],_x000D_
        "Statistics": {_x000D_
          "CreationDate": "2023-05-03T11:57:06.4530088+02:00",_x000D_
          "LastRefreshDate": "2021-05-26T14:52:55.3850468+02:00",_x000D_
          "TotalRefreshCount": 12,_x000D_
          "CustomInfo": {}_x000D_
        }_x000D_
      },_x000D_
      "17": {_x000D_
        "$type": "Inside.Core.Formula.Definition.DefinitionAC, Inside.Core.Formula",_x000D_
        "ID": 17,_x000D_
        "Results": [_x000D_
          [_x000D_
            322.5_x000D_
          ]_x000D_
        ],_x000D_
        "Statistics": {_x000D_
          "CreationDate": "2023-05-03T11:57:06.4530088+02:00",_x000D_
          "LastRefreshDate": "2021-04-19T10:41:24.8029513+02:00",_x000D_
          "TotalRefreshCount": 3,_x000D_
          "CustomInfo": {}_x000D_
        }_x000D_
      },_x000D_
      "18": {_x000D_
        "$type": "Inside.Core.Formula.Definition.DefinitionAC, Inside.Core.Formula",_x000D_
        "ID": 18,_x000D_
        "Results": [_x000D_
          [_x000D_
            2.0_x000D_
          ]_x000D_
        ],_x000D_
        "Statistics": {_x000D_
          "CreationDate": "2023-05-03T11:57:06.4530088+02:00",_x000D_
          "LastRefreshDate": "2021-04-19T10:41:25.0038025+02:00",_x000D_
          "TotalRefreshCount": 3,_x000D_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"2023-05-03T11:57:06.4530088+02:00",_x000D_
          "LastRefreshDate": "2022-04-25T16:33:08.2701306+02:00",_x000D_
          "TotalRefreshCount": 17,_x000D_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"2023-05-03T11:57:06.4530088+02:00",_x000D_
          "LastRefreshDate": "2021-05-26T14:52:55.7515017+02:00",_x000D_
          "TotalRefreshCount": 12,_x000D_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"2023-05-03T11:57:06.4530088+02:00",_x000D_
          "LastRefreshDate": "2022-04-25T16:33:08.1005583+02:00",_x000D_
          "TotalRefreshCount": 15,_x000D_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"2023-05-03T11:57:06.4530088+02:00",_x000D_
          "LastRefreshDate": "2022-04-25T16:33:08.1753595+02:00",_x000D_
          "TotalRefreshCount": 15,_x000D_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"2023-05-03T11:57:06.4530088+02:00",_x000D_
          "LastRefreshDate": "2022-04-25T16:29:59.6850232+02:00",_x000D_
          "TotalRefreshCount": 3,_x000D_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"2023-05-03T11:57:06.4530088+02:00",_x000D_
          "LastRefreshDate": "2022-04-25T16:29:48.4809183+02:00",_x000D_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2403.52_x000D_
          ]_x000D_
        ],_x000D_
        "Statistics": {_x000D_
          "CreationDate": "2023-05-03T11:57:06.4530088+02:00",_x000D_
          "LastRefreshDate": "2022-04-25T16:33:08.0247618+02:00",_x000D_
          "TotalRefreshCount": 4,_x000D_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"2023-05-03T11:57:06.4530088+02:00",_x000D_
          "LastRefreshDate": "2022-04-25T16:33:07.9150568+02:00",_x000D_
          "TotalRefreshCount": 4,_x000D_
          "CustomInfo": {}_x000D_
        }_x000D_
      },_x000D_
      "27": {_x000D_
        "$type": "Inside.Core.Formula.Definition.DefinitionAC, Inside.Core.Formula",_x000D_
        "ID": 27,_x000D_
        "Results": [_x000D_
          [_x000D_
            2.0_x000D_
          ]_x000D_
        ],_x000D_
        "Statistics": {_x000D_
          "CreationDate": "2023-05-03T11:57:06.4530088+02:00",_x000D_
          "LastRefreshDate": "2022-04-25T16:33:41.646591+02:00",_x000D_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"2023-05-03T11:57:06.4530088+02:00",_x000D_
          "LastRefreshDate": "2022-04-25T16:33:52.761162+02:00",_x000D_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267.057777_x000D_
          ]_x000D_
        ],_x000D_
        "Statistics": {_x000D_
          "CreationDate": "2023-05-03T11:57:06.4530088+02:00",_x000D_
          "LastRefreshDate": "2022-04-25T16:34:06.8626203+02:00",_x000D_
          "TotalRefreshCount": 1,_x000D_
          "CustomInfo": {}_x000D_
        }_x000D_
      }_x000D_
    },_x000D_
    "LastID": 29_x000D_
  }_x000D_
}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</si>
  <si>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</si>
  <si>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</si>
  <si>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</si>
  <si>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</si>
  <si>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2" tint="-0.89999084444715716"/>
        <rFont val="Sage Text"/>
      </rPr>
      <t>Sage BI Reporting</t>
    </r>
    <r>
      <rPr>
        <sz val="18"/>
        <color theme="2" tint="-0.89999084444715716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</si>
</sst>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&quot;€&quot;"/>
  </numFmts>
  <fonts count="3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8"/>
      <color theme="0"/>
      <name val="Segoe UI"/>
      <family val="2"/>
    </font>
    <font>
      <b/>
      <sz val="16"/>
      <color theme="0"/>
      <name val="Segoe UI Semibold"/>
      <family val="2"/>
    </font>
    <font>
      <i/>
      <sz val="14"/>
      <color rgb="FFE51457"/>
      <name val="Segoe UI Light"/>
      <family val="2"/>
    </font>
    <font>
      <b/>
      <sz val="14"/>
      <color theme="0"/>
      <name val="Segoe UI"/>
      <family val="2"/>
    </font>
    <font>
      <sz val="11"/>
      <color theme="0" tint="-0.249977111117893"/>
      <name val="Calibri"/>
      <family val="2"/>
      <scheme val="minor"/>
    </font>
    <font>
      <b/>
      <sz val="28"/>
      <color theme="2"/>
      <name val="Segoe UI"/>
      <family val="2"/>
    </font>
    <font>
      <b/>
      <sz val="14"/>
      <color theme="2"/>
      <name val="Segoe UI Semibold"/>
      <family val="2"/>
    </font>
    <font>
      <i/>
      <sz val="13"/>
      <color rgb="FFE51457"/>
      <name val="Segoe UI Light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Century Gothic"/>
      <family val="2"/>
    </font>
    <font>
      <sz val="16"/>
      <color theme="2" tint="-0.89999084444715716"/>
      <name val="Sage UI Medium"/>
    </font>
    <font>
      <sz val="18"/>
      <color theme="2" tint="-0.89999084444715716"/>
      <name val="Sage Text"/>
    </font>
    <font>
      <b/>
      <sz val="18"/>
      <color theme="2" tint="-0.89999084444715716"/>
      <name val="Sage Text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6" tint="0.39994506668294322"/>
      </top>
      <bottom style="hair">
        <color theme="6" tint="0.39994506668294322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9.9948118533890809E-2"/>
      </left>
      <right/>
      <top style="medium">
        <color theme="1" tint="9.9948118533890809E-2"/>
      </top>
      <bottom style="medium">
        <color theme="1" tint="9.9948118533890809E-2"/>
      </bottom>
      <diagonal/>
    </border>
    <border>
      <left/>
      <right/>
      <top style="medium">
        <color theme="1" tint="9.9948118533890809E-2"/>
      </top>
      <bottom style="medium">
        <color theme="1" tint="9.9948118533890809E-2"/>
      </bottom>
      <diagonal/>
    </border>
    <border>
      <left/>
      <right style="medium">
        <color theme="1" tint="9.9948118533890809E-2"/>
      </right>
      <top style="medium">
        <color theme="1" tint="9.9948118533890809E-2"/>
      </top>
      <bottom style="medium">
        <color theme="1" tint="9.9948118533890809E-2"/>
      </bottom>
      <diagonal/>
    </border>
    <border>
      <left/>
      <right/>
      <top/>
      <bottom style="dotted">
        <color theme="2" tint="-0.499984740745262"/>
      </bottom>
      <diagonal/>
    </border>
    <border>
      <left/>
      <right/>
      <top/>
      <bottom style="hair">
        <color theme="9" tint="-0.499984740745262"/>
      </bottom>
      <diagonal/>
    </border>
    <border>
      <left style="medium">
        <color theme="1" tint="9.9917600024414813E-2"/>
      </left>
      <right/>
      <top style="medium">
        <color theme="1" tint="9.9917600024414813E-2"/>
      </top>
      <bottom style="medium">
        <color theme="1" tint="9.9917600024414813E-2"/>
      </bottom>
      <diagonal/>
    </border>
    <border>
      <left/>
      <right/>
      <top style="medium">
        <color theme="1" tint="9.9917600024414813E-2"/>
      </top>
      <bottom style="medium">
        <color theme="1" tint="9.9917600024414813E-2"/>
      </bottom>
      <diagonal/>
    </border>
    <border>
      <left/>
      <right style="medium">
        <color theme="1" tint="9.9917600024414813E-2"/>
      </right>
      <top style="medium">
        <color theme="1" tint="9.9917600024414813E-2"/>
      </top>
      <bottom style="medium">
        <color theme="1" tint="9.9917600024414813E-2"/>
      </bottom>
      <diagonal/>
    </border>
    <border>
      <left style="medium">
        <color rgb="FF003349"/>
      </left>
      <right/>
      <top style="medium">
        <color rgb="FF003349"/>
      </top>
      <bottom style="medium">
        <color rgb="FF003349"/>
      </bottom>
      <diagonal/>
    </border>
    <border>
      <left/>
      <right/>
      <top style="medium">
        <color rgb="FF003349"/>
      </top>
      <bottom style="medium">
        <color rgb="FF003349"/>
      </bottom>
      <diagonal/>
    </border>
    <border>
      <left/>
      <right style="medium">
        <color rgb="FF003349"/>
      </right>
      <top style="medium">
        <color rgb="FF003349"/>
      </top>
      <bottom style="medium">
        <color rgb="FF00334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6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3" fillId="4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9" fontId="9" fillId="0" borderId="0" xfId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0" fillId="10" borderId="6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 applyAlignment="1">
      <alignment horizontal="center" vertical="center"/>
    </xf>
    <xf numFmtId="0" fontId="14" fillId="14" borderId="0" xfId="0" applyFont="1" applyFill="1" applyAlignment="1">
      <alignment horizontal="center" vertical="center" wrapText="1"/>
    </xf>
    <xf numFmtId="0" fontId="14" fillId="15" borderId="0" xfId="0" applyFont="1" applyFill="1" applyAlignment="1">
      <alignment horizontal="center" vertical="center" wrapText="1"/>
    </xf>
    <xf numFmtId="0" fontId="13" fillId="13" borderId="0" xfId="0" applyFont="1" applyFill="1" applyAlignment="1">
      <alignment horizontal="center" vertical="center" wrapText="1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49" fontId="6" fillId="9" borderId="4" xfId="0" applyNumberFormat="1" applyFont="1" applyFill="1" applyBorder="1" applyAlignment="1">
      <alignment horizontal="left" vertical="center"/>
    </xf>
    <xf numFmtId="49" fontId="6" fillId="8" borderId="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9" fillId="11" borderId="0" xfId="0" applyFont="1" applyFill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7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21" fillId="12" borderId="8" xfId="0" applyFont="1" applyFill="1" applyBorder="1" applyAlignment="1">
      <alignment horizontal="center" vertical="center"/>
    </xf>
    <xf numFmtId="0" fontId="21" fillId="12" borderId="9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49" fontId="25" fillId="0" borderId="2" xfId="0" applyNumberFormat="1" applyFont="1" applyBorder="1" applyAlignment="1">
      <alignment horizontal="left" vertical="center" indent="1"/>
    </xf>
    <xf numFmtId="0" fontId="24" fillId="3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left" vertical="center" indent="10"/>
    </xf>
    <xf numFmtId="164" fontId="0" fillId="0" borderId="3" xfId="0" applyNumberFormat="1" applyBorder="1" applyAlignment="1">
      <alignment horizontal="left" vertical="center" indent="10"/>
    </xf>
    <xf numFmtId="0" fontId="29" fillId="0" borderId="0" xfId="0" applyFont="1" applyAlignment="1">
      <alignment horizontal="left" indent="2"/>
    </xf>
    <xf numFmtId="0" fontId="0" fillId="16" borderId="19" xfId="0" applyFill="1" applyBorder="1"/>
    <xf numFmtId="0" fontId="0" fillId="16" borderId="0" xfId="0" applyFill="1"/>
    <xf numFmtId="0" fontId="26" fillId="5" borderId="0" xfId="0" applyFont="1" applyFill="1" applyAlignment="1">
      <alignment horizontal="left" vertical="center" indent="2"/>
    </xf>
    <xf numFmtId="0" fontId="27" fillId="5" borderId="0" xfId="0" applyFont="1" applyFill="1" applyAlignment="1">
      <alignment vertical="center"/>
    </xf>
    <xf numFmtId="0" fontId="28" fillId="5" borderId="0" xfId="0" applyFont="1" applyFill="1" applyAlignment="1">
      <alignment horizontal="center"/>
    </xf>
    <xf numFmtId="49" fontId="28" fillId="5" borderId="0" xfId="0" quotePrefix="1" applyNumberFormat="1" applyFont="1" applyFill="1" applyAlignment="1">
      <alignment horizontal="center"/>
    </xf>
    <xf numFmtId="49" fontId="28" fillId="5" borderId="0" xfId="0" applyNumberFormat="1" applyFont="1" applyFill="1"/>
    <xf numFmtId="0" fontId="0" fillId="5" borderId="0" xfId="0" applyFill="1"/>
    <xf numFmtId="49" fontId="28" fillId="5" borderId="0" xfId="0" applyNumberFormat="1" applyFont="1" applyFill="1" applyAlignment="1">
      <alignment horizontal="center"/>
    </xf>
    <xf numFmtId="0" fontId="30" fillId="0" borderId="0" xfId="0" applyFont="1" applyAlignment="1">
      <alignment horizontal="left" indent="2"/>
    </xf>
    <xf numFmtId="0" fontId="31" fillId="16" borderId="19" xfId="0" applyFont="1" applyFill="1" applyBorder="1" applyAlignment="1">
      <alignment horizontal="center" vertical="center" wrapText="1"/>
    </xf>
    <xf numFmtId="0" fontId="31" fillId="16" borderId="0" xfId="0" applyFont="1" applyFill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1">
    <dxf>
      <numFmt numFmtId="19" formatCode="dd/mm/yyyy"/>
    </dxf>
    <dxf>
      <numFmt numFmtId="30" formatCode="@"/>
    </dxf>
    <dxf>
      <numFmt numFmtId="4" formatCode="#,##0.00"/>
    </dxf>
    <dxf>
      <numFmt numFmtId="4" formatCode="#,##0.00"/>
    </dxf>
    <dxf>
      <numFmt numFmtId="30" formatCode="@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4" formatCode="#,##0.00"/>
    </dxf>
    <dxf>
      <numFmt numFmtId="4" formatCode="#,##0.00"/>
    </dxf>
    <dxf>
      <font>
        <b/>
      </font>
      <alignment horizontal="center" vertical="bottom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D739"/>
      <color rgb="FF003349"/>
      <color rgb="FFE51457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25269996988081E-2"/>
          <c:y val="5.7224580796151628E-2"/>
          <c:w val="0.85698693401029791"/>
          <c:h val="0.7670067398840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'Comparaison Clients'!$AO$122</c:f>
              <c:strCache>
                <c:ptCount val="1"/>
                <c:pt idx="0">
                  <c:v>CA N-1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Clients'!$AN$123:$AN$127</c:f>
              <c:strCache>
                <c:ptCount val="5"/>
                <c:pt idx="0">
                  <c:v>Carat S.a.r.l</c:v>
                </c:pt>
                <c:pt idx="1">
                  <c:v>Ciselure</c:v>
                </c:pt>
                <c:pt idx="2">
                  <c:v>Cristaux liquides</c:v>
                </c:pt>
                <c:pt idx="3">
                  <c:v>La Montre du Quartier</c:v>
                </c:pt>
                <c:pt idx="4">
                  <c:v>Directy Sarl</c:v>
                </c:pt>
              </c:strCache>
            </c:strRef>
          </c:cat>
          <c:val>
            <c:numRef>
              <c:f>'Comparaison Clients'!$AO$123:$AO$127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8-4654-861A-7481CF203EF8}"/>
            </c:ext>
          </c:extLst>
        </c:ser>
        <c:ser>
          <c:idx val="1"/>
          <c:order val="1"/>
          <c:tx>
            <c:strRef>
              <c:f>'Comparaison Clients'!$AP$122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rgbClr val="00D739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Clients'!$AN$123:$AN$127</c:f>
              <c:strCache>
                <c:ptCount val="5"/>
                <c:pt idx="0">
                  <c:v>Carat S.a.r.l</c:v>
                </c:pt>
                <c:pt idx="1">
                  <c:v>Ciselure</c:v>
                </c:pt>
                <c:pt idx="2">
                  <c:v>Cristaux liquides</c:v>
                </c:pt>
                <c:pt idx="3">
                  <c:v>La Montre du Quartier</c:v>
                </c:pt>
                <c:pt idx="4">
                  <c:v>Directy Sarl</c:v>
                </c:pt>
              </c:strCache>
            </c:strRef>
          </c:cat>
          <c:val>
            <c:numRef>
              <c:f>'Comparaison Clients'!$AP$123:$AP$127</c:f>
              <c:numCache>
                <c:formatCode>#,##0.00</c:formatCode>
                <c:ptCount val="5"/>
                <c:pt idx="0">
                  <c:v>167728.56</c:v>
                </c:pt>
                <c:pt idx="1">
                  <c:v>32610</c:v>
                </c:pt>
                <c:pt idx="2">
                  <c:v>30489.07</c:v>
                </c:pt>
                <c:pt idx="3">
                  <c:v>18345.3</c:v>
                </c:pt>
                <c:pt idx="4">
                  <c:v>15276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8-4654-861A-7481CF203E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2501008"/>
        <c:axId val="252509328"/>
      </c:barChart>
      <c:catAx>
        <c:axId val="25250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2509328"/>
        <c:crosses val="autoZero"/>
        <c:auto val="1"/>
        <c:lblAlgn val="ctr"/>
        <c:lblOffset val="100"/>
        <c:noMultiLvlLbl val="0"/>
      </c:catAx>
      <c:valAx>
        <c:axId val="25250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25010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75132117919225"/>
          <c:y val="0.93652990836382244"/>
          <c:w val="0.11849735764161555"/>
          <c:h val="6.3470091636177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'Comparaison Clients'!$AV$122</c:f>
              <c:strCache>
                <c:ptCount val="1"/>
                <c:pt idx="0">
                  <c:v>Marge sur Prix Revient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Clients'!$AU$123:$AU$127</c:f>
              <c:strCache>
                <c:ptCount val="5"/>
                <c:pt idx="0">
                  <c:v>Emeraude SA</c:v>
                </c:pt>
                <c:pt idx="1">
                  <c:v>Bague's en or</c:v>
                </c:pt>
                <c:pt idx="2">
                  <c:v>Perles parisiennes</c:v>
                </c:pt>
                <c:pt idx="3">
                  <c:v>Platine &amp; fils</c:v>
                </c:pt>
                <c:pt idx="4">
                  <c:v>Rubis sur Longleux</c:v>
                </c:pt>
              </c:strCache>
            </c:strRef>
          </c:cat>
          <c:val>
            <c:numRef>
              <c:f>'Comparaison Clients'!$AV$123:$AV$127</c:f>
              <c:numCache>
                <c:formatCode>#,##0.00</c:formatCode>
                <c:ptCount val="5"/>
                <c:pt idx="0">
                  <c:v>3.68</c:v>
                </c:pt>
                <c:pt idx="1">
                  <c:v>90</c:v>
                </c:pt>
                <c:pt idx="2">
                  <c:v>351.28</c:v>
                </c:pt>
                <c:pt idx="3">
                  <c:v>702.62</c:v>
                </c:pt>
                <c:pt idx="4">
                  <c:v>934.6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7-46B6-8E43-788176CF0D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7772272"/>
        <c:axId val="2117782256"/>
      </c:barChart>
      <c:catAx>
        <c:axId val="211777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782256"/>
        <c:crosses val="autoZero"/>
        <c:auto val="1"/>
        <c:lblAlgn val="ctr"/>
        <c:lblOffset val="100"/>
        <c:noMultiLvlLbl val="0"/>
      </c:catAx>
      <c:valAx>
        <c:axId val="211778225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772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59620432061378"/>
          <c:y val="6.7796610169491525E-2"/>
          <c:w val="0.75412174439733493"/>
          <c:h val="0.868173258003766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'Comparaison Clients'!$BO$122</c:f>
              <c:strCache>
                <c:ptCount val="1"/>
                <c:pt idx="0">
                  <c:v>Nb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'Comparaison Clients'!$BM$123:$BN$127</c:f>
              <c:multiLvlStrCache>
                <c:ptCount val="5"/>
                <c:lvl>
                  <c:pt idx="0">
                    <c:v>11/10/2018</c:v>
                  </c:pt>
                  <c:pt idx="1">
                    <c:v>12/09/2013</c:v>
                  </c:pt>
                  <c:pt idx="2">
                    <c:v>25/10/2017</c:v>
                  </c:pt>
                  <c:pt idx="3">
                    <c:v>25/10/2017</c:v>
                  </c:pt>
                  <c:pt idx="4">
                    <c:v>28/01/2013</c:v>
                  </c:pt>
                </c:lvl>
                <c:lvl>
                  <c:pt idx="0">
                    <c:v>Bague's en or</c:v>
                  </c:pt>
                  <c:pt idx="1">
                    <c:v>Carat S.a.r.l</c:v>
                  </c:pt>
                  <c:pt idx="2">
                    <c:v>Ciselure</c:v>
                  </c:pt>
                  <c:pt idx="3">
                    <c:v>Cleen Bijoux</c:v>
                  </c:pt>
                  <c:pt idx="4">
                    <c:v>Cristaux liquides</c:v>
                  </c:pt>
                </c:lvl>
              </c:multiLvlStrCache>
            </c:multiLvlStrRef>
          </c:cat>
          <c:val>
            <c:numRef>
              <c:f>'Comparaison Clients'!$BO$123:$BO$127</c:f>
              <c:numCache>
                <c:formatCode>General</c:formatCode>
                <c:ptCount val="5"/>
                <c:pt idx="0">
                  <c:v>1665</c:v>
                </c:pt>
                <c:pt idx="1">
                  <c:v>3520</c:v>
                </c:pt>
                <c:pt idx="2">
                  <c:v>2016</c:v>
                </c:pt>
                <c:pt idx="3">
                  <c:v>2016</c:v>
                </c:pt>
                <c:pt idx="4">
                  <c:v>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D-4BB6-875E-B36764D222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94252096"/>
        <c:axId val="694256256"/>
      </c:barChart>
      <c:catAx>
        <c:axId val="69425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256256"/>
        <c:crosses val="autoZero"/>
        <c:auto val="1"/>
        <c:lblAlgn val="ctr"/>
        <c:lblOffset val="100"/>
        <c:noMultiLvlLbl val="0"/>
      </c:catAx>
      <c:valAx>
        <c:axId val="69425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425209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[SBR_Gestion Commerciale_Suivi des Clients.xlsx]Comparaison Clients!Tableau croisé dynamique1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8492798598474864E-2"/>
          <c:y val="4.5333592938733125E-2"/>
          <c:w val="0.74257881778012136"/>
          <c:h val="0.704511617341640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'Comparaison Clients'!$BB$145:$BB$146</c:f>
              <c:strCache>
                <c:ptCount val="1"/>
                <c:pt idx="0">
                  <c:v>Bon de commande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Clients'!$BA$147:$BA$164</c:f>
              <c:strCache>
                <c:ptCount val="17"/>
                <c:pt idx="0">
                  <c:v>Carat S.a.r.l</c:v>
                </c:pt>
                <c:pt idx="1">
                  <c:v>Diamant Vert</c:v>
                </c:pt>
                <c:pt idx="2">
                  <c:v>Cristaux liquides</c:v>
                </c:pt>
                <c:pt idx="3">
                  <c:v>Grenat pour toi</c:v>
                </c:pt>
                <c:pt idx="4">
                  <c:v>Platine &amp; fils</c:v>
                </c:pt>
                <c:pt idx="5">
                  <c:v>La Topaze Lyonnaise</c:v>
                </c:pt>
                <c:pt idx="6">
                  <c:v>Horlogerie Ceram</c:v>
                </c:pt>
                <c:pt idx="7">
                  <c:v>Ciselure</c:v>
                </c:pt>
                <c:pt idx="8">
                  <c:v>Bague's en or</c:v>
                </c:pt>
                <c:pt idx="9">
                  <c:v>Emeraude SA</c:v>
                </c:pt>
                <c:pt idx="10">
                  <c:v>Opale</c:v>
                </c:pt>
                <c:pt idx="11">
                  <c:v>Perles parisiennes</c:v>
                </c:pt>
                <c:pt idx="12">
                  <c:v>Rubis sur Longleux</c:v>
                </c:pt>
                <c:pt idx="13">
                  <c:v>La Montre du Quartier</c:v>
                </c:pt>
                <c:pt idx="14">
                  <c:v>Cleen Bijoux</c:v>
                </c:pt>
                <c:pt idx="15">
                  <c:v>Deutschland's Bijoux</c:v>
                </c:pt>
                <c:pt idx="16">
                  <c:v>Directy Sarl</c:v>
                </c:pt>
              </c:strCache>
            </c:strRef>
          </c:cat>
          <c:val>
            <c:numRef>
              <c:f>'Comparaison Clients'!$BB$147:$BB$164</c:f>
              <c:numCache>
                <c:formatCode>General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CC-439E-A851-F13482FC5ACD}"/>
            </c:ext>
          </c:extLst>
        </c:ser>
        <c:ser>
          <c:idx val="1"/>
          <c:order val="1"/>
          <c:tx>
            <c:strRef>
              <c:f>'Comparaison Clients'!$BC$145:$BC$146</c:f>
              <c:strCache>
                <c:ptCount val="1"/>
                <c:pt idx="0">
                  <c:v>Facture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Clients'!$BA$147:$BA$164</c:f>
              <c:strCache>
                <c:ptCount val="17"/>
                <c:pt idx="0">
                  <c:v>Carat S.a.r.l</c:v>
                </c:pt>
                <c:pt idx="1">
                  <c:v>Diamant Vert</c:v>
                </c:pt>
                <c:pt idx="2">
                  <c:v>Cristaux liquides</c:v>
                </c:pt>
                <c:pt idx="3">
                  <c:v>Grenat pour toi</c:v>
                </c:pt>
                <c:pt idx="4">
                  <c:v>Platine &amp; fils</c:v>
                </c:pt>
                <c:pt idx="5">
                  <c:v>La Topaze Lyonnaise</c:v>
                </c:pt>
                <c:pt idx="6">
                  <c:v>Horlogerie Ceram</c:v>
                </c:pt>
                <c:pt idx="7">
                  <c:v>Ciselure</c:v>
                </c:pt>
                <c:pt idx="8">
                  <c:v>Bague's en or</c:v>
                </c:pt>
                <c:pt idx="9">
                  <c:v>Emeraude SA</c:v>
                </c:pt>
                <c:pt idx="10">
                  <c:v>Opale</c:v>
                </c:pt>
                <c:pt idx="11">
                  <c:v>Perles parisiennes</c:v>
                </c:pt>
                <c:pt idx="12">
                  <c:v>Rubis sur Longleux</c:v>
                </c:pt>
                <c:pt idx="13">
                  <c:v>La Montre du Quartier</c:v>
                </c:pt>
                <c:pt idx="14">
                  <c:v>Cleen Bijoux</c:v>
                </c:pt>
                <c:pt idx="15">
                  <c:v>Deutschland's Bijoux</c:v>
                </c:pt>
                <c:pt idx="16">
                  <c:v>Directy Sarl</c:v>
                </c:pt>
              </c:strCache>
            </c:strRef>
          </c:cat>
          <c:val>
            <c:numRef>
              <c:f>'Comparaison Clients'!$BC$147:$BC$164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3-4D09-A408-81CB3ECA13A0}"/>
            </c:ext>
          </c:extLst>
        </c:ser>
        <c:ser>
          <c:idx val="2"/>
          <c:order val="2"/>
          <c:tx>
            <c:strRef>
              <c:f>'Comparaison Clients'!$BD$145:$BD$146</c:f>
              <c:strCache>
                <c:ptCount val="1"/>
                <c:pt idx="0">
                  <c:v>Devis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Clients'!$BA$147:$BA$164</c:f>
              <c:strCache>
                <c:ptCount val="17"/>
                <c:pt idx="0">
                  <c:v>Carat S.a.r.l</c:v>
                </c:pt>
                <c:pt idx="1">
                  <c:v>Diamant Vert</c:v>
                </c:pt>
                <c:pt idx="2">
                  <c:v>Cristaux liquides</c:v>
                </c:pt>
                <c:pt idx="3">
                  <c:v>Grenat pour toi</c:v>
                </c:pt>
                <c:pt idx="4">
                  <c:v>Platine &amp; fils</c:v>
                </c:pt>
                <c:pt idx="5">
                  <c:v>La Topaze Lyonnaise</c:v>
                </c:pt>
                <c:pt idx="6">
                  <c:v>Horlogerie Ceram</c:v>
                </c:pt>
                <c:pt idx="7">
                  <c:v>Ciselure</c:v>
                </c:pt>
                <c:pt idx="8">
                  <c:v>Bague's en or</c:v>
                </c:pt>
                <c:pt idx="9">
                  <c:v>Emeraude SA</c:v>
                </c:pt>
                <c:pt idx="10">
                  <c:v>Opale</c:v>
                </c:pt>
                <c:pt idx="11">
                  <c:v>Perles parisiennes</c:v>
                </c:pt>
                <c:pt idx="12">
                  <c:v>Rubis sur Longleux</c:v>
                </c:pt>
                <c:pt idx="13">
                  <c:v>La Montre du Quartier</c:v>
                </c:pt>
                <c:pt idx="14">
                  <c:v>Cleen Bijoux</c:v>
                </c:pt>
                <c:pt idx="15">
                  <c:v>Deutschland's Bijoux</c:v>
                </c:pt>
                <c:pt idx="16">
                  <c:v>Directy Sarl</c:v>
                </c:pt>
              </c:strCache>
            </c:strRef>
          </c:cat>
          <c:val>
            <c:numRef>
              <c:f>'Comparaison Clients'!$BD$147:$BD$164</c:f>
              <c:numCache>
                <c:formatCode>General</c:formatCode>
                <c:ptCount val="17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3-4D09-A408-81CB3ECA13A0}"/>
            </c:ext>
          </c:extLst>
        </c:ser>
        <c:ser>
          <c:idx val="3"/>
          <c:order val="3"/>
          <c:tx>
            <c:strRef>
              <c:f>'Comparaison Clients'!$BE$145:$BE$146</c:f>
              <c:strCache>
                <c:ptCount val="1"/>
                <c:pt idx="0">
                  <c:v>Facture comptabilisée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Clients'!$BA$147:$BA$164</c:f>
              <c:strCache>
                <c:ptCount val="17"/>
                <c:pt idx="0">
                  <c:v>Carat S.a.r.l</c:v>
                </c:pt>
                <c:pt idx="1">
                  <c:v>Diamant Vert</c:v>
                </c:pt>
                <c:pt idx="2">
                  <c:v>Cristaux liquides</c:v>
                </c:pt>
                <c:pt idx="3">
                  <c:v>Grenat pour toi</c:v>
                </c:pt>
                <c:pt idx="4">
                  <c:v>Platine &amp; fils</c:v>
                </c:pt>
                <c:pt idx="5">
                  <c:v>La Topaze Lyonnaise</c:v>
                </c:pt>
                <c:pt idx="6">
                  <c:v>Horlogerie Ceram</c:v>
                </c:pt>
                <c:pt idx="7">
                  <c:v>Ciselure</c:v>
                </c:pt>
                <c:pt idx="8">
                  <c:v>Bague's en or</c:v>
                </c:pt>
                <c:pt idx="9">
                  <c:v>Emeraude SA</c:v>
                </c:pt>
                <c:pt idx="10">
                  <c:v>Opale</c:v>
                </c:pt>
                <c:pt idx="11">
                  <c:v>Perles parisiennes</c:v>
                </c:pt>
                <c:pt idx="12">
                  <c:v>Rubis sur Longleux</c:v>
                </c:pt>
                <c:pt idx="13">
                  <c:v>La Montre du Quartier</c:v>
                </c:pt>
                <c:pt idx="14">
                  <c:v>Cleen Bijoux</c:v>
                </c:pt>
                <c:pt idx="15">
                  <c:v>Deutschland's Bijoux</c:v>
                </c:pt>
                <c:pt idx="16">
                  <c:v>Directy Sarl</c:v>
                </c:pt>
              </c:strCache>
            </c:strRef>
          </c:cat>
          <c:val>
            <c:numRef>
              <c:f>'Comparaison Clients'!$BE$147:$BE$164</c:f>
              <c:numCache>
                <c:formatCode>General</c:formatCode>
                <c:ptCount val="17"/>
                <c:pt idx="2">
                  <c:v>1</c:v>
                </c:pt>
                <c:pt idx="7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7-496F-BB9D-E55CBD7CC41B}"/>
            </c:ext>
          </c:extLst>
        </c:ser>
        <c:ser>
          <c:idx val="4"/>
          <c:order val="4"/>
          <c:tx>
            <c:strRef>
              <c:f>'Comparaison Clients'!$BF$145:$BF$146</c:f>
              <c:strCache>
                <c:ptCount val="1"/>
                <c:pt idx="0">
                  <c:v>Préparation de livraison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Clients'!$BA$147:$BA$164</c:f>
              <c:strCache>
                <c:ptCount val="17"/>
                <c:pt idx="0">
                  <c:v>Carat S.a.r.l</c:v>
                </c:pt>
                <c:pt idx="1">
                  <c:v>Diamant Vert</c:v>
                </c:pt>
                <c:pt idx="2">
                  <c:v>Cristaux liquides</c:v>
                </c:pt>
                <c:pt idx="3">
                  <c:v>Grenat pour toi</c:v>
                </c:pt>
                <c:pt idx="4">
                  <c:v>Platine &amp; fils</c:v>
                </c:pt>
                <c:pt idx="5">
                  <c:v>La Topaze Lyonnaise</c:v>
                </c:pt>
                <c:pt idx="6">
                  <c:v>Horlogerie Ceram</c:v>
                </c:pt>
                <c:pt idx="7">
                  <c:v>Ciselure</c:v>
                </c:pt>
                <c:pt idx="8">
                  <c:v>Bague's en or</c:v>
                </c:pt>
                <c:pt idx="9">
                  <c:v>Emeraude SA</c:v>
                </c:pt>
                <c:pt idx="10">
                  <c:v>Opale</c:v>
                </c:pt>
                <c:pt idx="11">
                  <c:v>Perles parisiennes</c:v>
                </c:pt>
                <c:pt idx="12">
                  <c:v>Rubis sur Longleux</c:v>
                </c:pt>
                <c:pt idx="13">
                  <c:v>La Montre du Quartier</c:v>
                </c:pt>
                <c:pt idx="14">
                  <c:v>Cleen Bijoux</c:v>
                </c:pt>
                <c:pt idx="15">
                  <c:v>Deutschland's Bijoux</c:v>
                </c:pt>
                <c:pt idx="16">
                  <c:v>Directy Sarl</c:v>
                </c:pt>
              </c:strCache>
            </c:strRef>
          </c:cat>
          <c:val>
            <c:numRef>
              <c:f>'Comparaison Clients'!$BF$147:$BF$164</c:f>
              <c:numCache>
                <c:formatCode>General</c:formatCode>
                <c:ptCount val="17"/>
                <c:pt idx="2">
                  <c:v>1</c:v>
                </c:pt>
                <c:pt idx="5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7-496F-BB9D-E55CBD7CC41B}"/>
            </c:ext>
          </c:extLst>
        </c:ser>
        <c:ser>
          <c:idx val="5"/>
          <c:order val="5"/>
          <c:tx>
            <c:strRef>
              <c:f>'Comparaison Clients'!$BG$145:$BG$146</c:f>
              <c:strCache>
                <c:ptCount val="1"/>
                <c:pt idx="0">
                  <c:v>Bon d'avoir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Clients'!$BA$147:$BA$164</c:f>
              <c:strCache>
                <c:ptCount val="17"/>
                <c:pt idx="0">
                  <c:v>Carat S.a.r.l</c:v>
                </c:pt>
                <c:pt idx="1">
                  <c:v>Diamant Vert</c:v>
                </c:pt>
                <c:pt idx="2">
                  <c:v>Cristaux liquides</c:v>
                </c:pt>
                <c:pt idx="3">
                  <c:v>Grenat pour toi</c:v>
                </c:pt>
                <c:pt idx="4">
                  <c:v>Platine &amp; fils</c:v>
                </c:pt>
                <c:pt idx="5">
                  <c:v>La Topaze Lyonnaise</c:v>
                </c:pt>
                <c:pt idx="6">
                  <c:v>Horlogerie Ceram</c:v>
                </c:pt>
                <c:pt idx="7">
                  <c:v>Ciselure</c:v>
                </c:pt>
                <c:pt idx="8">
                  <c:v>Bague's en or</c:v>
                </c:pt>
                <c:pt idx="9">
                  <c:v>Emeraude SA</c:v>
                </c:pt>
                <c:pt idx="10">
                  <c:v>Opale</c:v>
                </c:pt>
                <c:pt idx="11">
                  <c:v>Perles parisiennes</c:v>
                </c:pt>
                <c:pt idx="12">
                  <c:v>Rubis sur Longleux</c:v>
                </c:pt>
                <c:pt idx="13">
                  <c:v>La Montre du Quartier</c:v>
                </c:pt>
                <c:pt idx="14">
                  <c:v>Cleen Bijoux</c:v>
                </c:pt>
                <c:pt idx="15">
                  <c:v>Deutschland's Bijoux</c:v>
                </c:pt>
                <c:pt idx="16">
                  <c:v>Directy Sarl</c:v>
                </c:pt>
              </c:strCache>
            </c:strRef>
          </c:cat>
          <c:val>
            <c:numRef>
              <c:f>'Comparaison Clients'!$BG$147:$BG$164</c:f>
              <c:numCache>
                <c:formatCode>General</c:formatCode>
                <c:ptCount val="17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7-496F-BB9D-E55CBD7CC41B}"/>
            </c:ext>
          </c:extLst>
        </c:ser>
        <c:ser>
          <c:idx val="6"/>
          <c:order val="6"/>
          <c:tx>
            <c:strRef>
              <c:f>'Comparaison Clients'!$BH$145:$BH$146</c:f>
              <c:strCache>
                <c:ptCount val="1"/>
                <c:pt idx="0">
                  <c:v>Bon de livraison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Clients'!$BA$147:$BA$164</c:f>
              <c:strCache>
                <c:ptCount val="17"/>
                <c:pt idx="0">
                  <c:v>Carat S.a.r.l</c:v>
                </c:pt>
                <c:pt idx="1">
                  <c:v>Diamant Vert</c:v>
                </c:pt>
                <c:pt idx="2">
                  <c:v>Cristaux liquides</c:v>
                </c:pt>
                <c:pt idx="3">
                  <c:v>Grenat pour toi</c:v>
                </c:pt>
                <c:pt idx="4">
                  <c:v>Platine &amp; fils</c:v>
                </c:pt>
                <c:pt idx="5">
                  <c:v>La Topaze Lyonnaise</c:v>
                </c:pt>
                <c:pt idx="6">
                  <c:v>Horlogerie Ceram</c:v>
                </c:pt>
                <c:pt idx="7">
                  <c:v>Ciselure</c:v>
                </c:pt>
                <c:pt idx="8">
                  <c:v>Bague's en or</c:v>
                </c:pt>
                <c:pt idx="9">
                  <c:v>Emeraude SA</c:v>
                </c:pt>
                <c:pt idx="10">
                  <c:v>Opale</c:v>
                </c:pt>
                <c:pt idx="11">
                  <c:v>Perles parisiennes</c:v>
                </c:pt>
                <c:pt idx="12">
                  <c:v>Rubis sur Longleux</c:v>
                </c:pt>
                <c:pt idx="13">
                  <c:v>La Montre du Quartier</c:v>
                </c:pt>
                <c:pt idx="14">
                  <c:v>Cleen Bijoux</c:v>
                </c:pt>
                <c:pt idx="15">
                  <c:v>Deutschland's Bijoux</c:v>
                </c:pt>
                <c:pt idx="16">
                  <c:v>Directy Sarl</c:v>
                </c:pt>
              </c:strCache>
            </c:strRef>
          </c:cat>
          <c:val>
            <c:numRef>
              <c:f>'Comparaison Clients'!$BH$147:$BH$164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7-496F-BB9D-E55CBD7CC41B}"/>
            </c:ext>
          </c:extLst>
        </c:ser>
        <c:ser>
          <c:idx val="7"/>
          <c:order val="7"/>
          <c:tx>
            <c:strRef>
              <c:f>'Comparaison Clients'!$BI$145:$BI$146</c:f>
              <c:strCache>
                <c:ptCount val="1"/>
                <c:pt idx="0">
                  <c:v>Bon de retour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Clients'!$BA$147:$BA$164</c:f>
              <c:strCache>
                <c:ptCount val="17"/>
                <c:pt idx="0">
                  <c:v>Carat S.a.r.l</c:v>
                </c:pt>
                <c:pt idx="1">
                  <c:v>Diamant Vert</c:v>
                </c:pt>
                <c:pt idx="2">
                  <c:v>Cristaux liquides</c:v>
                </c:pt>
                <c:pt idx="3">
                  <c:v>Grenat pour toi</c:v>
                </c:pt>
                <c:pt idx="4">
                  <c:v>Platine &amp; fils</c:v>
                </c:pt>
                <c:pt idx="5">
                  <c:v>La Topaze Lyonnaise</c:v>
                </c:pt>
                <c:pt idx="6">
                  <c:v>Horlogerie Ceram</c:v>
                </c:pt>
                <c:pt idx="7">
                  <c:v>Ciselure</c:v>
                </c:pt>
                <c:pt idx="8">
                  <c:v>Bague's en or</c:v>
                </c:pt>
                <c:pt idx="9">
                  <c:v>Emeraude SA</c:v>
                </c:pt>
                <c:pt idx="10">
                  <c:v>Opale</c:v>
                </c:pt>
                <c:pt idx="11">
                  <c:v>Perles parisiennes</c:v>
                </c:pt>
                <c:pt idx="12">
                  <c:v>Rubis sur Longleux</c:v>
                </c:pt>
                <c:pt idx="13">
                  <c:v>La Montre du Quartier</c:v>
                </c:pt>
                <c:pt idx="14">
                  <c:v>Cleen Bijoux</c:v>
                </c:pt>
                <c:pt idx="15">
                  <c:v>Deutschland's Bijoux</c:v>
                </c:pt>
                <c:pt idx="16">
                  <c:v>Directy Sarl</c:v>
                </c:pt>
              </c:strCache>
            </c:strRef>
          </c:cat>
          <c:val>
            <c:numRef>
              <c:f>'Comparaison Clients'!$BI$147:$BI$164</c:f>
              <c:numCache>
                <c:formatCode>General</c:formatCode>
                <c:ptCount val="17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97-496F-BB9D-E55CBD7CC41B}"/>
            </c:ext>
          </c:extLst>
        </c:ser>
        <c:ser>
          <c:idx val="8"/>
          <c:order val="8"/>
          <c:tx>
            <c:strRef>
              <c:f>'Comparaison Clients'!$BJ$145:$BJ$146</c:f>
              <c:strCache>
                <c:ptCount val="1"/>
                <c:pt idx="0">
                  <c:v>Facture d'acompte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'Comparaison Clients'!$BA$147:$BA$164</c:f>
              <c:strCache>
                <c:ptCount val="17"/>
                <c:pt idx="0">
                  <c:v>Carat S.a.r.l</c:v>
                </c:pt>
                <c:pt idx="1">
                  <c:v>Diamant Vert</c:v>
                </c:pt>
                <c:pt idx="2">
                  <c:v>Cristaux liquides</c:v>
                </c:pt>
                <c:pt idx="3">
                  <c:v>Grenat pour toi</c:v>
                </c:pt>
                <c:pt idx="4">
                  <c:v>Platine &amp; fils</c:v>
                </c:pt>
                <c:pt idx="5">
                  <c:v>La Topaze Lyonnaise</c:v>
                </c:pt>
                <c:pt idx="6">
                  <c:v>Horlogerie Ceram</c:v>
                </c:pt>
                <c:pt idx="7">
                  <c:v>Ciselure</c:v>
                </c:pt>
                <c:pt idx="8">
                  <c:v>Bague's en or</c:v>
                </c:pt>
                <c:pt idx="9">
                  <c:v>Emeraude SA</c:v>
                </c:pt>
                <c:pt idx="10">
                  <c:v>Opale</c:v>
                </c:pt>
                <c:pt idx="11">
                  <c:v>Perles parisiennes</c:v>
                </c:pt>
                <c:pt idx="12">
                  <c:v>Rubis sur Longleux</c:v>
                </c:pt>
                <c:pt idx="13">
                  <c:v>La Montre du Quartier</c:v>
                </c:pt>
                <c:pt idx="14">
                  <c:v>Cleen Bijoux</c:v>
                </c:pt>
                <c:pt idx="15">
                  <c:v>Deutschland's Bijoux</c:v>
                </c:pt>
                <c:pt idx="16">
                  <c:v>Directy Sarl</c:v>
                </c:pt>
              </c:strCache>
            </c:strRef>
          </c:cat>
          <c:val>
            <c:numRef>
              <c:f>'Comparaison Clients'!$BJ$147:$BJ$164</c:f>
              <c:numCache>
                <c:formatCode>General</c:formatCode>
                <c:ptCount val="17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7-496F-BB9D-E55CBD7CC4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70448976"/>
        <c:axId val="1370441488"/>
      </c:barChart>
      <c:catAx>
        <c:axId val="137044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0441488"/>
        <c:crosses val="autoZero"/>
        <c:auto val="1"/>
        <c:lblAlgn val="ctr"/>
        <c:lblOffset val="100"/>
        <c:noMultiLvlLbl val="0"/>
      </c:catAx>
      <c:valAx>
        <c:axId val="137044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0448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19837026599872"/>
          <c:y val="0.18704147196261683"/>
          <c:w val="0.18612453476819898"/>
          <c:h val="0.57585094952326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fif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8C8E021-06A1-4C9C-9FEF-E14B422440A7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bg2">
            <a:lumMod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ADA85147-4645-4BA4-B405-B1E43047C0CD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0B81C9F3-A886-4595-91B1-662F3AB58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B2B09E2B-6B47-4907-9BD2-02D2BB4D10A8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DEC4029D-D16C-4D0F-AB2C-966C2547A806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514735</xdr:colOff>
      <xdr:row>17</xdr:row>
      <xdr:rowOff>39954</xdr:rowOff>
    </xdr:from>
    <xdr:to>
      <xdr:col>15</xdr:col>
      <xdr:colOff>558973</xdr:colOff>
      <xdr:row>34</xdr:row>
      <xdr:rowOff>5104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0C3B69-67FC-480D-9FB4-B2596DE537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1076324</xdr:colOff>
      <xdr:row>16</xdr:row>
      <xdr:rowOff>60322</xdr:rowOff>
    </xdr:from>
    <xdr:to>
      <xdr:col>6</xdr:col>
      <xdr:colOff>511810</xdr:colOff>
      <xdr:row>23</xdr:row>
      <xdr:rowOff>18627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8130447-CA2C-439C-A37E-E589198E7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9574" y="4134905"/>
          <a:ext cx="5210176" cy="1301331"/>
        </a:xfrm>
        <a:prstGeom prst="rect">
          <a:avLst/>
        </a:prstGeom>
      </xdr:spPr>
    </xdr:pic>
    <xdr:clientData/>
  </xdr:twoCellAnchor>
  <xdr:twoCellAnchor>
    <xdr:from>
      <xdr:col>9</xdr:col>
      <xdr:colOff>508001</xdr:colOff>
      <xdr:row>37</xdr:row>
      <xdr:rowOff>30153</xdr:rowOff>
    </xdr:from>
    <xdr:to>
      <xdr:col>15</xdr:col>
      <xdr:colOff>550901</xdr:colOff>
      <xdr:row>54</xdr:row>
      <xdr:rowOff>154053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1D0D53C-4BC8-4E25-B4E6-8F6A14C96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565996</xdr:colOff>
      <xdr:row>82</xdr:row>
      <xdr:rowOff>176321</xdr:rowOff>
    </xdr:from>
    <xdr:to>
      <xdr:col>15</xdr:col>
      <xdr:colOff>601276</xdr:colOff>
      <xdr:row>100</xdr:row>
      <xdr:rowOff>113321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84285AD7-24FA-4871-A67E-C35C3725A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557991</xdr:colOff>
      <xdr:row>60</xdr:row>
      <xdr:rowOff>90401</xdr:rowOff>
    </xdr:from>
    <xdr:to>
      <xdr:col>15</xdr:col>
      <xdr:colOff>606365</xdr:colOff>
      <xdr:row>77</xdr:row>
      <xdr:rowOff>89365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006D778-57B3-4E3A-BE2E-ED1991F037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 QUEMARD" refreshedDate="45022.61940462963" createdVersion="3" refreshedVersion="8" minRefreshableVersion="3" recordCount="31" xr:uid="{F7F783DC-3FA1-4158-8AA1-A3AFC2E2E861}">
  <cacheSource type="external" connectionId="1"/>
  <cacheFields count="3">
    <cacheField name="Intitulé Client" numFmtId="0">
      <sharedItems count="18">
        <s v="Carat S.a.r.l"/>
        <s v="Horlogerie Ceram"/>
        <s v="Bague's en or"/>
        <s v="Ciselure"/>
        <s v="Cleen Bijoux"/>
        <s v="Cristaux liquides"/>
        <s v="Deutschland's Bijoux"/>
        <s v="Diamant Vert"/>
        <s v="Directy Sarl"/>
        <s v="Emeraude SA"/>
        <s v="Grenat pour toi"/>
        <s v="La Montre du Quartier"/>
        <s v="La Topaze Lyonnaise"/>
        <s v="Opale"/>
        <s v="Perles parisiennes"/>
        <s v="Platine &amp; fils"/>
        <s v="Rubis sur Longleux"/>
        <s v="Client FINEXKAP" u="1"/>
      </sharedItems>
    </cacheField>
    <cacheField name="Type de document" numFmtId="0">
      <sharedItems containsBlank="1" count="12">
        <s v="Bon de commande"/>
        <s v="Bon de livraison"/>
        <s v="Devis"/>
        <s v="Facture"/>
        <s v="Facture comptabilisée"/>
        <s v="Préparation de livraison"/>
        <s v="Bon d'avoir"/>
        <s v="Facture d'acompte"/>
        <s v="Bon de retour"/>
        <m u="1"/>
        <s v="Facture de retour" u="1"/>
        <s v="Facture avoir" u="1"/>
      </sharedItems>
    </cacheField>
    <cacheField name="N° de pièce" numFmtId="0">
      <sharedItems containsSemiMixedTypes="0" containsString="0" containsNumber="1" containsInteger="1" minValue="1" maxValue="2" count="2"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x v="0"/>
    <x v="0"/>
  </r>
  <r>
    <x v="1"/>
    <x v="0"/>
    <x v="0"/>
  </r>
  <r>
    <x v="2"/>
    <x v="0"/>
    <x v="1"/>
  </r>
  <r>
    <x v="0"/>
    <x v="1"/>
    <x v="1"/>
  </r>
  <r>
    <x v="0"/>
    <x v="2"/>
    <x v="1"/>
  </r>
  <r>
    <x v="0"/>
    <x v="3"/>
    <x v="1"/>
  </r>
  <r>
    <x v="3"/>
    <x v="0"/>
    <x v="1"/>
  </r>
  <r>
    <x v="3"/>
    <x v="4"/>
    <x v="1"/>
  </r>
  <r>
    <x v="4"/>
    <x v="0"/>
    <x v="1"/>
  </r>
  <r>
    <x v="5"/>
    <x v="0"/>
    <x v="1"/>
  </r>
  <r>
    <x v="5"/>
    <x v="4"/>
    <x v="1"/>
  </r>
  <r>
    <x v="5"/>
    <x v="5"/>
    <x v="1"/>
  </r>
  <r>
    <x v="6"/>
    <x v="0"/>
    <x v="1"/>
  </r>
  <r>
    <x v="7"/>
    <x v="6"/>
    <x v="1"/>
  </r>
  <r>
    <x v="7"/>
    <x v="0"/>
    <x v="1"/>
  </r>
  <r>
    <x v="7"/>
    <x v="1"/>
    <x v="1"/>
  </r>
  <r>
    <x v="7"/>
    <x v="3"/>
    <x v="1"/>
  </r>
  <r>
    <x v="7"/>
    <x v="7"/>
    <x v="1"/>
  </r>
  <r>
    <x v="8"/>
    <x v="0"/>
    <x v="1"/>
  </r>
  <r>
    <x v="9"/>
    <x v="5"/>
    <x v="1"/>
  </r>
  <r>
    <x v="10"/>
    <x v="0"/>
    <x v="1"/>
  </r>
  <r>
    <x v="10"/>
    <x v="8"/>
    <x v="1"/>
  </r>
  <r>
    <x v="10"/>
    <x v="3"/>
    <x v="1"/>
  </r>
  <r>
    <x v="11"/>
    <x v="4"/>
    <x v="1"/>
  </r>
  <r>
    <x v="12"/>
    <x v="0"/>
    <x v="1"/>
  </r>
  <r>
    <x v="12"/>
    <x v="5"/>
    <x v="1"/>
  </r>
  <r>
    <x v="13"/>
    <x v="0"/>
    <x v="1"/>
  </r>
  <r>
    <x v="14"/>
    <x v="0"/>
    <x v="1"/>
  </r>
  <r>
    <x v="15"/>
    <x v="0"/>
    <x v="1"/>
  </r>
  <r>
    <x v="15"/>
    <x v="3"/>
    <x v="1"/>
  </r>
  <r>
    <x v="16"/>
    <x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203F0F-6674-4998-8007-AEBF16915870}" name="Tableau croisé dynamique1" cacheId="1" applyNumberFormats="0" applyBorderFormats="0" applyFontFormats="0" applyPatternFormats="0" applyAlignmentFormats="0" applyWidthHeightFormats="1" dataCaption="Valeurs" errorCaption="0" showError="1" updatedVersion="8" minRefreshableVersion="3" showCalcMbrs="0" useAutoFormatting="1" itemPrintTitles="1" createdVersion="3" indent="0" outline="1" outlineData="1" multipleFieldFilters="0" chartFormat="4" fieldListSortAscending="1">
  <location ref="BA145:BK164" firstHeaderRow="1" firstDataRow="2" firstDataCol="1"/>
  <pivotFields count="3">
    <pivotField name="Intitulé Client" axis="axisRow" showAll="0" sortType="descending">
      <items count="19">
        <item x="0"/>
        <item x="3"/>
        <item m="1" x="17"/>
        <item x="10"/>
        <item x="14"/>
        <item x="4"/>
        <item x="5"/>
        <item x="6"/>
        <item x="7"/>
        <item x="8"/>
        <item x="1"/>
        <item x="11"/>
        <item x="12"/>
        <item x="13"/>
        <item x="15"/>
        <item x="16"/>
        <item x="2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Type de document" axis="axisCol" showAll="0">
      <items count="13">
        <item x="0"/>
        <item x="3"/>
        <item x="2"/>
        <item x="4"/>
        <item x="5"/>
        <item x="6"/>
        <item x="1"/>
        <item x="8"/>
        <item m="1" x="11"/>
        <item m="1" x="9"/>
        <item m="1" x="10"/>
        <item x="7"/>
        <item t="default"/>
      </items>
    </pivotField>
    <pivotField name="N° de pièce" dataField="1" showAll="0"/>
  </pivotFields>
  <rowFields count="1">
    <field x="0"/>
  </rowFields>
  <rowItems count="18">
    <i>
      <x/>
    </i>
    <i>
      <x v="8"/>
    </i>
    <i>
      <x v="6"/>
    </i>
    <i>
      <x v="3"/>
    </i>
    <i>
      <x v="14"/>
    </i>
    <i>
      <x v="12"/>
    </i>
    <i>
      <x v="10"/>
    </i>
    <i>
      <x v="1"/>
    </i>
    <i>
      <x v="16"/>
    </i>
    <i>
      <x v="17"/>
    </i>
    <i>
      <x v="13"/>
    </i>
    <i>
      <x v="4"/>
    </i>
    <i>
      <x v="15"/>
    </i>
    <i>
      <x v="11"/>
    </i>
    <i>
      <x v="5"/>
    </i>
    <i>
      <x v="7"/>
    </i>
    <i>
      <x v="9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1"/>
    </i>
    <i t="grand">
      <x/>
    </i>
  </colItems>
  <dataFields count="1">
    <dataField name="Somme de N° de pièce" fld="2" baseField="0" baseItem="0"/>
  </dataFields>
  <chartFormats count="20"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</chart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C6C6BD-A0FA-44E5-A6ED-2928CD353B7F}" name="TableauB32" displayName="TableauB32" ref="B33:D51" totalsRowCount="1" headerRowDxfId="20" dataDxfId="19">
  <autoFilter ref="B33:D50" xr:uid="{B6C6C6BD-A0FA-44E5-A6ED-2928CD353B7F}"/>
  <tableColumns count="3">
    <tableColumn id="1" xr3:uid="{03105820-EF84-4F3C-874C-5386A414A2D1}" name="Intitulé Client" totalsRowLabel="Total" dataDxfId="18" totalsRowDxfId="17"/>
    <tableColumn id="2" xr3:uid="{05E95902-B9AE-4E16-BC7A-F3F14F683979}" name="CA HT Net" totalsRowFunction="sum" dataDxfId="16" totalsRowDxfId="15"/>
    <tableColumn id="10" xr3:uid="{D772B9AB-03AF-4F66-AD45-8FE4C39B092C}" name="Marge sur PR" totalsRowFunction="sum" dataDxfId="14" totalsRowDxfId="1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6D7BDC-5F54-4F67-AC29-C82BF0227A11}" name="TableauAI121" displayName="TableauAI121" ref="AI122:AJ126" totalsRowCount="1">
  <autoFilter ref="AI122:AJ125" xr:uid="{E26D7BDC-5F54-4F67-AC29-C82BF0227A11}"/>
  <tableColumns count="2">
    <tableColumn id="1" xr3:uid="{EEA32FCD-7B16-42DE-8ABB-6F1EE494E8A2}" name="Intitulé Client" totalsRowLabel="Total" dataDxfId="12"/>
    <tableColumn id="4" xr3:uid="{06E26C64-EDD6-4AC1-861F-6DA9B0E9D130}" name="CA HT Net" totalsRowFunction="sum" dataDxfId="11" totalsRow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2D4560-D57A-47CA-87CA-D78FE8CC51F6}" name="TableauAN121" displayName="TableauAN121" ref="AN122:AP128" totalsRowCount="1">
  <autoFilter ref="AN122:AP127" xr:uid="{8F2D4560-D57A-47CA-87CA-D78FE8CC51F6}"/>
  <tableColumns count="3">
    <tableColumn id="1" xr3:uid="{EB21CDD5-D628-4F35-A49C-F1B2F8EC1FDD}" name="Intitulé Client" totalsRowLabel="Total" dataDxfId="9"/>
    <tableColumn id="2" xr3:uid="{55CD7D74-F6F0-42D6-982C-6F1D4F698287}" name="CA N-1" totalsRowFunction="sum" dataDxfId="8" totalsRowDxfId="7"/>
    <tableColumn id="3" xr3:uid="{CC2AF109-4418-488D-8456-8F1366374994}" name="CA" totalsRowFunction="sum" dataDxfId="6" totalsRowDxfId="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3B41008-4D7F-4901-BA5B-CC091951D783}" name="TableauAU121" displayName="TableauAU121" ref="AU122:AV128" totalsRowCount="1">
  <autoFilter ref="AU122:AV127" xr:uid="{D3B41008-4D7F-4901-BA5B-CC091951D783}"/>
  <tableColumns count="2">
    <tableColumn id="1" xr3:uid="{8CC31BDF-C7E4-464A-AAD6-DEF684BAC852}" name="Intitulé Client" totalsRowLabel="Total" dataDxfId="4"/>
    <tableColumn id="4" xr3:uid="{7D83F36D-E02C-4159-8C53-68ED3FBA7201}" name="Marge sur Prix Revient" totalsRowFunction="sum" dataDxfId="3" totalsRowDxfId="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D689E3E-D4DF-4ED7-8E5C-43BA4773737F}" name="TableauBM121" displayName="TableauBM121" ref="BM122:BO127">
  <autoFilter ref="BM122:BO127" xr:uid="{AD689E3E-D4DF-4ED7-8E5C-43BA4773737F}"/>
  <tableColumns count="3">
    <tableColumn id="1" xr3:uid="{5C113D9C-756A-443E-8989-9852090CA21F}" name="Intitulé Client" totalsRowLabel="Total" dataDxfId="1"/>
    <tableColumn id="2" xr3:uid="{3B3FD87A-3A4A-475E-A43B-F635F9698CEB}" name="Date de Vente" totalsRowFunction="count" dataDxfId="0"/>
    <tableColumn id="4" xr3:uid="{6B1BFCF1-3C29-4C76-9F39-E6A4FBD7AB0B}" name="Nb Jours">
      <calculatedColumnFormula>DATEDIF(MAX(BN123),TODAY(),"D")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drawing" Target="../drawings/drawing2.xml"/><Relationship Id="rId7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1B40-F207-46C6-A5DC-1F004DF1D41D}">
  <dimension ref="A1:AJ44"/>
  <sheetViews>
    <sheetView showGridLines="0" tabSelected="1" zoomScale="85" zoomScaleNormal="85" workbookViewId="0">
      <selection activeCell="L16" sqref="L16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76" t="s">
        <v>129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8"/>
      <c r="M1" s="78"/>
      <c r="N1" s="79"/>
      <c r="O1" s="80"/>
      <c r="P1" s="78"/>
      <c r="Q1" s="78"/>
      <c r="R1" s="79"/>
      <c r="S1" s="80"/>
      <c r="T1" s="78"/>
      <c r="U1" s="78"/>
      <c r="V1" s="79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36" ht="49.2" customHeight="1" x14ac:dyDescent="0.4">
      <c r="A2" s="76"/>
      <c r="B2" s="76"/>
      <c r="C2" s="76"/>
      <c r="D2" s="76"/>
      <c r="E2" s="76"/>
      <c r="F2" s="76"/>
      <c r="G2" s="76"/>
      <c r="H2" s="76"/>
      <c r="I2" s="76"/>
      <c r="J2" s="76"/>
      <c r="K2" s="77"/>
      <c r="L2" s="78"/>
      <c r="M2" s="78"/>
      <c r="N2" s="82"/>
      <c r="O2" s="80"/>
      <c r="P2" s="78"/>
      <c r="Q2" s="78"/>
      <c r="R2" s="82"/>
      <c r="S2" s="80"/>
      <c r="T2" s="78"/>
      <c r="U2" s="78"/>
      <c r="V2" s="82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6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</row>
    <row r="5" spans="1:36" ht="22.8" customHeight="1" x14ac:dyDescent="0.3"/>
    <row r="7" spans="1:36" ht="20.399999999999999" x14ac:dyDescent="0.35">
      <c r="B7" s="83" t="s">
        <v>130</v>
      </c>
    </row>
    <row r="8" spans="1:36" ht="21" x14ac:dyDescent="0.35">
      <c r="B8" s="73"/>
    </row>
    <row r="9" spans="1:36" ht="21" x14ac:dyDescent="0.35">
      <c r="B9" s="73"/>
    </row>
    <row r="10" spans="1:36" ht="21" x14ac:dyDescent="0.35">
      <c r="B10" s="73"/>
    </row>
    <row r="11" spans="1:36" ht="21" x14ac:dyDescent="0.35">
      <c r="B11" s="73"/>
    </row>
    <row r="12" spans="1:36" ht="20.399999999999999" x14ac:dyDescent="0.35">
      <c r="B12" s="83" t="s">
        <v>131</v>
      </c>
    </row>
    <row r="13" spans="1:36" ht="21" x14ac:dyDescent="0.35">
      <c r="B13" s="73"/>
    </row>
    <row r="14" spans="1:36" ht="21" x14ac:dyDescent="0.35">
      <c r="B14" s="73"/>
    </row>
    <row r="15" spans="1:36" ht="21" x14ac:dyDescent="0.35">
      <c r="B15" s="73"/>
    </row>
    <row r="16" spans="1:36" ht="21" x14ac:dyDescent="0.35">
      <c r="B16" s="73"/>
    </row>
    <row r="17" spans="1:36" ht="20.399999999999999" x14ac:dyDescent="0.35">
      <c r="B17" s="83" t="s">
        <v>132</v>
      </c>
    </row>
    <row r="22" spans="1:36" ht="15" customHeight="1" x14ac:dyDescent="0.3">
      <c r="A22" s="84" t="s">
        <v>133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</row>
    <row r="23" spans="1:36" ht="15" customHeight="1" x14ac:dyDescent="0.3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</row>
    <row r="24" spans="1:36" ht="15" customHeight="1" x14ac:dyDescent="0.3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</row>
    <row r="25" spans="1:36" ht="15" customHeight="1" x14ac:dyDescent="0.3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</row>
    <row r="26" spans="1:36" ht="15" customHeight="1" x14ac:dyDescent="0.3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</row>
    <row r="27" spans="1:36" ht="15" customHeight="1" x14ac:dyDescent="0.3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</row>
    <row r="28" spans="1:36" ht="15" customHeight="1" x14ac:dyDescent="0.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</row>
    <row r="29" spans="1:36" ht="7.5" customHeight="1" x14ac:dyDescent="0.3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</row>
    <row r="30" spans="1:36" x14ac:dyDescent="0.3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</row>
    <row r="31" spans="1:36" x14ac:dyDescent="0.3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</row>
    <row r="32" spans="1:36" x14ac:dyDescent="0.3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</row>
    <row r="33" spans="1:36" x14ac:dyDescent="0.3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</row>
    <row r="34" spans="1:36" x14ac:dyDescent="0.3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</row>
    <row r="35" spans="1:36" x14ac:dyDescent="0.3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</row>
    <row r="36" spans="1:36" x14ac:dyDescent="0.3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</row>
    <row r="37" spans="1:36" x14ac:dyDescent="0.3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</row>
    <row r="38" spans="1:36" x14ac:dyDescent="0.3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</row>
    <row r="39" spans="1:36" x14ac:dyDescent="0.3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</row>
    <row r="40" spans="1:36" x14ac:dyDescent="0.3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</row>
    <row r="41" spans="1:36" x14ac:dyDescent="0.3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</row>
    <row r="42" spans="1:36" x14ac:dyDescent="0.3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</row>
    <row r="43" spans="1:36" x14ac:dyDescent="0.3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</row>
    <row r="44" spans="1:36" x14ac:dyDescent="0.3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DEFD-FD98-492E-B587-1E92913F7B8E}">
  <sheetPr codeName="Feuil1">
    <tabColor rgb="FFFFC000"/>
  </sheetPr>
  <dimension ref="A1:CG178"/>
  <sheetViews>
    <sheetView showGridLines="0" zoomScale="85" zoomScaleNormal="85" workbookViewId="0">
      <pane ySplit="5" topLeftCell="A6" activePane="bottomLeft" state="frozen"/>
      <selection pane="bottomLeft" activeCell="A28" sqref="A28"/>
    </sheetView>
  </sheetViews>
  <sheetFormatPr baseColWidth="10" defaultColWidth="11.44140625" defaultRowHeight="14.4" x14ac:dyDescent="0.3"/>
  <cols>
    <col min="1" max="1" width="19.44140625" style="7" customWidth="1"/>
    <col min="2" max="2" width="20" style="7" customWidth="1"/>
    <col min="3" max="5" width="22.44140625" style="7" customWidth="1"/>
    <col min="6" max="6" width="19.6640625" style="7" customWidth="1"/>
    <col min="7" max="8" width="13.88671875" style="7" customWidth="1"/>
    <col min="9" max="9" width="23" style="7" customWidth="1"/>
    <col min="10" max="11" width="14" style="7" customWidth="1"/>
    <col min="12" max="12" width="27.5546875" style="7" customWidth="1"/>
    <col min="13" max="13" width="24.6640625" style="7" customWidth="1"/>
    <col min="14" max="14" width="11.6640625" style="7" customWidth="1"/>
    <col min="15" max="15" width="12.88671875" style="7" customWidth="1"/>
    <col min="16" max="16" width="15.6640625" style="7" customWidth="1"/>
    <col min="17" max="17" width="19.44140625" style="7" customWidth="1"/>
    <col min="18" max="52" width="11.44140625" style="7"/>
    <col min="53" max="53" width="21.33203125" style="7" bestFit="1" customWidth="1"/>
    <col min="54" max="54" width="23.88671875" style="7" bestFit="1" customWidth="1"/>
    <col min="55" max="55" width="7.5546875" style="7" bestFit="1" customWidth="1"/>
    <col min="56" max="56" width="5.88671875" style="7" bestFit="1" customWidth="1"/>
    <col min="57" max="57" width="20.6640625" style="7" bestFit="1" customWidth="1"/>
    <col min="58" max="58" width="22.44140625" style="7" bestFit="1" customWidth="1"/>
    <col min="59" max="59" width="11" style="7" bestFit="1" customWidth="1"/>
    <col min="60" max="60" width="15.109375" style="7" bestFit="1" customWidth="1"/>
    <col min="61" max="61" width="13.109375" style="7" bestFit="1" customWidth="1"/>
    <col min="62" max="62" width="17.5546875" style="7" bestFit="1" customWidth="1"/>
    <col min="63" max="63" width="12.5546875" style="7" bestFit="1" customWidth="1"/>
    <col min="64" max="16384" width="11.44140625" style="7"/>
  </cols>
  <sheetData>
    <row r="1" spans="1:17" ht="61.95" customHeight="1" x14ac:dyDescent="0.3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24" customHeight="1" x14ac:dyDescent="0.3"/>
    <row r="3" spans="1:17" s="20" customFormat="1" ht="31.95" customHeight="1" x14ac:dyDescent="0.3">
      <c r="C3" s="39" t="s">
        <v>88</v>
      </c>
      <c r="F3" s="58" t="s">
        <v>107</v>
      </c>
      <c r="G3" s="58"/>
      <c r="J3" s="58" t="s">
        <v>89</v>
      </c>
      <c r="K3" s="58"/>
      <c r="M3" s="58" t="s">
        <v>59</v>
      </c>
      <c r="N3" s="58"/>
    </row>
    <row r="4" spans="1:17" ht="28.95" customHeight="1" x14ac:dyDescent="0.3">
      <c r="C4" s="40" t="s">
        <v>32</v>
      </c>
      <c r="F4" s="62" t="s">
        <v>109</v>
      </c>
      <c r="G4" s="62"/>
      <c r="H4" s="8"/>
      <c r="I4" s="8"/>
      <c r="J4" s="59" t="s">
        <v>24</v>
      </c>
      <c r="K4" s="59"/>
      <c r="L4" s="8"/>
      <c r="M4" s="61" t="s">
        <v>24</v>
      </c>
      <c r="N4" s="61"/>
    </row>
    <row r="5" spans="1:17" ht="24" customHeight="1" x14ac:dyDescent="0.3">
      <c r="C5" s="28" t="e">
        <f>F4-1</f>
        <v>#VALUE!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7" ht="13.2" customHeight="1" x14ac:dyDescent="0.3"/>
    <row r="7" spans="1:17" ht="13.2" customHeight="1" x14ac:dyDescent="0.3"/>
    <row r="8" spans="1:17" ht="13.2" customHeight="1" x14ac:dyDescent="0.3"/>
    <row r="9" spans="1:17" ht="13.2" customHeight="1" thickBot="1" x14ac:dyDescent="0.35"/>
    <row r="10" spans="1:17" ht="30.6" customHeight="1" thickBot="1" x14ac:dyDescent="0.35">
      <c r="B10" s="52" t="s">
        <v>90</v>
      </c>
      <c r="C10" s="53"/>
      <c r="D10" s="53"/>
      <c r="E10" s="53"/>
      <c r="F10" s="53"/>
      <c r="G10" s="53"/>
      <c r="H10" s="54"/>
      <c r="J10" s="49" t="s">
        <v>92</v>
      </c>
      <c r="K10" s="50"/>
      <c r="L10" s="50"/>
      <c r="M10" s="50"/>
      <c r="N10" s="50"/>
      <c r="O10" s="50"/>
      <c r="P10" s="51"/>
    </row>
    <row r="12" spans="1:17" s="18" customFormat="1" ht="24.75" customHeight="1" x14ac:dyDescent="0.3">
      <c r="K12" s="55" t="s">
        <v>60</v>
      </c>
      <c r="L12" s="56"/>
      <c r="M12" s="21">
        <v>5</v>
      </c>
      <c r="N12" s="22" t="s">
        <v>61</v>
      </c>
      <c r="O12" s="23"/>
      <c r="P12" s="7"/>
    </row>
    <row r="13" spans="1:17" s="18" customFormat="1" x14ac:dyDescent="0.3">
      <c r="J13" s="7"/>
      <c r="K13" s="7"/>
      <c r="L13" s="7"/>
      <c r="M13" s="7"/>
      <c r="N13" s="7"/>
      <c r="O13" s="7"/>
      <c r="P13" s="7"/>
    </row>
    <row r="14" spans="1:17" ht="18" x14ac:dyDescent="0.3">
      <c r="D14" s="24"/>
      <c r="E14" s="31" t="str">
        <f>INDEX(TableauAI121[Intitulé Client],1)</f>
        <v>Carat S.a.r.l</v>
      </c>
      <c r="F14" s="24"/>
    </row>
    <row r="15" spans="1:17" ht="15.6" x14ac:dyDescent="0.3">
      <c r="D15" s="30" t="str">
        <f>INDEX(TableauAI121[Intitulé Client],2)</f>
        <v>Ciselure</v>
      </c>
      <c r="E15" s="24"/>
    </row>
    <row r="16" spans="1:17" ht="15.6" x14ac:dyDescent="0.3">
      <c r="F16" s="29" t="str">
        <f>INDEX(TableauAI121[Intitulé Client],3)</f>
        <v>Cristaux liquides</v>
      </c>
      <c r="K16" s="57" t="s">
        <v>64</v>
      </c>
      <c r="L16" s="57"/>
      <c r="M16" s="57"/>
      <c r="N16" s="57"/>
      <c r="O16" s="57"/>
    </row>
    <row r="26" spans="2:8" x14ac:dyDescent="0.3">
      <c r="B26"/>
      <c r="C26"/>
      <c r="D26"/>
      <c r="E26"/>
      <c r="F26"/>
      <c r="G26"/>
      <c r="H26"/>
    </row>
    <row r="27" spans="2:8" x14ac:dyDescent="0.3">
      <c r="B27"/>
      <c r="C27"/>
      <c r="D27"/>
      <c r="E27"/>
      <c r="F27"/>
      <c r="G27"/>
      <c r="H27"/>
    </row>
    <row r="28" spans="2:8" x14ac:dyDescent="0.3">
      <c r="B28"/>
      <c r="C28"/>
      <c r="D28"/>
      <c r="E28"/>
      <c r="F28"/>
      <c r="G28"/>
      <c r="H28"/>
    </row>
    <row r="29" spans="2:8" ht="15" thickBot="1" x14ac:dyDescent="0.35">
      <c r="B29"/>
      <c r="C29"/>
      <c r="D29"/>
      <c r="E29"/>
      <c r="F29"/>
      <c r="G29"/>
      <c r="H29"/>
    </row>
    <row r="30" spans="2:8" ht="30.6" customHeight="1" thickBot="1" x14ac:dyDescent="0.35">
      <c r="B30" s="52" t="s">
        <v>91</v>
      </c>
      <c r="C30" s="53"/>
      <c r="D30" s="53"/>
      <c r="E30" s="53"/>
      <c r="F30" s="53"/>
      <c r="G30" s="53"/>
      <c r="H30" s="54"/>
    </row>
    <row r="31" spans="2:8" x14ac:dyDescent="0.3">
      <c r="C31" s="37"/>
      <c r="D31" s="33" t="s">
        <v>75</v>
      </c>
      <c r="E31" s="33" t="s">
        <v>76</v>
      </c>
      <c r="F31" s="37"/>
      <c r="G31" s="37"/>
      <c r="H31" s="37"/>
    </row>
    <row r="32" spans="2:8" x14ac:dyDescent="0.3">
      <c r="B32" s="18" t="str">
        <f>_xll.Assistant.XL.RIK_AL("INF12__1_1_0,F=B='1',U='0',I='0',FN='Calibri',FS='10',FC='#FFFFFF',BC='#A5A5A5',AH='1',AV='1',Br=[$top-$bottom],BrS='1',BrC='#778899'_0,C=Total,F=B='1',U='0',I='0',FN='Calibri',FS='10',FC='#000000',BC='#FFFFFF',AH='1',AV"&amp;"='1',Br=[$top-$bottom],BrS='1',BrC='#778899'_0_0_0_1_D=52x3;INF01@E=0,S=1002|1002,G=0,T=0,P=0,O=NF='Texte'_B='0'_U='0'_I='0'_FN='Calibri'_FS='10'_FC='#000000'_BC='#FFFFFF'_AH='1'_AV='1'_Br=[]_BrS='0'_BrC='#FFFFFF'_WpT='0"&amp;"':E=1,S=1140,G=0,T=1,P=1,O=NF='Nombre'_B='0'_U='0'_I='0'_FN='Calibri'_FS='10'_FC='#000000'_BC='#FFFFFF'_AH='3'_AV='1'_Br=[]_BrS='0'_BrC='#FFFFFF'_WpT='0':L=Marge sur PR,E=1,G=0,T=0,P=0,F=[1141],Y=1,O=NF='Nombre'_B='0'_U="&amp;"'0'_I='0'_FN='Calibri'_FS='10'_FC='#000000'_BC='#FFFFFF'_AH='3'_AV='1'_Br=[]_BrS='0'_BrC='#FFFFFF'_WpT='0':@R=A,S=1163,V={0}:R=B,S=1118,V={1}:R=C,S=1145,V={2}:R=D,S=5,V={3}:",$C$4,$M$4,$J$4,$F$4)</f>
        <v/>
      </c>
      <c r="C32" s="38"/>
      <c r="D32" s="34">
        <f>_xll.Assistant.XL.RIK_AC("INF12__;INF01@E=1,S=1140,G=0,T=0,P=0:@R=A,S=1163,V=Bijou SA:R=B,S=1118,V={0}:R=C,S=1145,V={1}:R=D,S=5,V={2}:",$M$4,$J$4,$F$4)</f>
        <v>302250.34999999998</v>
      </c>
      <c r="E32" s="34">
        <f>_xll.Assistant.XL.RIK_AC("INF12__;INF01@E=1,S=1141,G=0,T=0,P=0:@R=A,S=1163,V=Bijou SA:R=B,S=1118,V={0}:R=E,S=1145,V={1}:R=D,S=5,V={2}:",$M$4,$J$4,$F$4)</f>
        <v>109097.41</v>
      </c>
      <c r="F32" s="38"/>
      <c r="G32" s="38"/>
      <c r="H32" s="38"/>
    </row>
    <row r="33" spans="2:15" ht="21.6" customHeight="1" x14ac:dyDescent="0.3">
      <c r="B33" s="7" t="s">
        <v>50</v>
      </c>
      <c r="C33" s="7" t="s">
        <v>58</v>
      </c>
      <c r="D33" s="7" t="s">
        <v>77</v>
      </c>
    </row>
    <row r="34" spans="2:15" x14ac:dyDescent="0.3">
      <c r="B34" s="9" t="s">
        <v>51</v>
      </c>
      <c r="C34" s="13">
        <v>167728.56</v>
      </c>
      <c r="D34" s="6">
        <v>30491.94</v>
      </c>
    </row>
    <row r="35" spans="2:15" ht="15" customHeight="1" x14ac:dyDescent="0.3">
      <c r="B35" s="9" t="s">
        <v>33</v>
      </c>
      <c r="C35" s="13">
        <v>32610</v>
      </c>
      <c r="D35" s="13">
        <v>25710.880000000001</v>
      </c>
    </row>
    <row r="36" spans="2:15" ht="15" customHeight="1" x14ac:dyDescent="0.3">
      <c r="B36" s="9" t="s">
        <v>52</v>
      </c>
      <c r="C36" s="13">
        <v>30489.07</v>
      </c>
      <c r="D36" s="13">
        <v>14113.27</v>
      </c>
      <c r="K36" s="57" t="s">
        <v>65</v>
      </c>
      <c r="L36" s="57"/>
      <c r="M36" s="57"/>
      <c r="N36" s="57"/>
      <c r="O36" s="57"/>
    </row>
    <row r="37" spans="2:15" x14ac:dyDescent="0.3">
      <c r="B37" s="9" t="s">
        <v>110</v>
      </c>
      <c r="C37" s="13">
        <v>18345.3</v>
      </c>
      <c r="D37" s="13">
        <v>7345.3</v>
      </c>
    </row>
    <row r="38" spans="2:15" x14ac:dyDescent="0.3">
      <c r="B38" s="9" t="s">
        <v>53</v>
      </c>
      <c r="C38" s="13">
        <v>15276</v>
      </c>
      <c r="D38" s="13">
        <v>8722.76</v>
      </c>
    </row>
    <row r="39" spans="2:15" x14ac:dyDescent="0.3">
      <c r="B39" s="9" t="s">
        <v>122</v>
      </c>
      <c r="C39" s="13">
        <v>6306.32</v>
      </c>
      <c r="D39" s="13">
        <v>4086.24</v>
      </c>
    </row>
    <row r="40" spans="2:15" x14ac:dyDescent="0.3">
      <c r="B40" s="9" t="s">
        <v>54</v>
      </c>
      <c r="C40" s="13">
        <v>5882.4</v>
      </c>
      <c r="D40" s="13">
        <v>2886.96</v>
      </c>
    </row>
    <row r="41" spans="2:15" x14ac:dyDescent="0.3">
      <c r="B41" s="9" t="s">
        <v>55</v>
      </c>
      <c r="C41" s="13">
        <v>5210</v>
      </c>
      <c r="D41" s="13">
        <v>4071</v>
      </c>
    </row>
    <row r="42" spans="2:15" x14ac:dyDescent="0.3">
      <c r="B42" s="9" t="s">
        <v>121</v>
      </c>
      <c r="C42" s="13">
        <v>4797.88</v>
      </c>
      <c r="D42" s="13">
        <v>2283.88</v>
      </c>
    </row>
    <row r="43" spans="2:15" x14ac:dyDescent="0.3">
      <c r="B43" s="9" t="s">
        <v>56</v>
      </c>
      <c r="C43" s="13">
        <v>4771.9799999999996</v>
      </c>
      <c r="D43" s="13">
        <v>2381.84</v>
      </c>
    </row>
    <row r="44" spans="2:15" x14ac:dyDescent="0.3">
      <c r="B44" s="9" t="s">
        <v>123</v>
      </c>
      <c r="C44" s="13">
        <v>3848</v>
      </c>
      <c r="D44" s="13">
        <v>3848</v>
      </c>
    </row>
    <row r="45" spans="2:15" x14ac:dyDescent="0.3">
      <c r="B45" s="9" t="s">
        <v>46</v>
      </c>
      <c r="C45" s="13">
        <v>3124.19</v>
      </c>
      <c r="D45" s="13">
        <v>1073.1600000000001</v>
      </c>
    </row>
    <row r="46" spans="2:15" x14ac:dyDescent="0.3">
      <c r="B46" s="9" t="s">
        <v>113</v>
      </c>
      <c r="C46" s="13">
        <v>1938.35</v>
      </c>
      <c r="D46" s="13">
        <v>934.6</v>
      </c>
    </row>
    <row r="47" spans="2:15" x14ac:dyDescent="0.3">
      <c r="B47" s="9" t="s">
        <v>57</v>
      </c>
      <c r="C47" s="13">
        <v>1000</v>
      </c>
      <c r="D47" s="13">
        <v>351.28</v>
      </c>
    </row>
    <row r="48" spans="2:15" x14ac:dyDescent="0.3">
      <c r="B48" s="9" t="s">
        <v>112</v>
      </c>
      <c r="C48" s="13">
        <v>814.62</v>
      </c>
      <c r="D48" s="13">
        <v>702.62</v>
      </c>
    </row>
    <row r="49" spans="2:15" x14ac:dyDescent="0.3">
      <c r="B49" s="9" t="s">
        <v>108</v>
      </c>
      <c r="C49" s="13">
        <v>100</v>
      </c>
      <c r="D49" s="13">
        <v>90</v>
      </c>
    </row>
    <row r="50" spans="2:15" x14ac:dyDescent="0.3">
      <c r="B50" s="9" t="s">
        <v>111</v>
      </c>
      <c r="C50" s="13">
        <v>7.68</v>
      </c>
      <c r="D50" s="13">
        <v>3.68</v>
      </c>
    </row>
    <row r="51" spans="2:15" x14ac:dyDescent="0.3">
      <c r="B51" s="7" t="s">
        <v>2</v>
      </c>
      <c r="C51" s="13">
        <f>SUBTOTAL(109,TableauB32[CA HT Net])</f>
        <v>302250.34999999998</v>
      </c>
      <c r="D51" s="13">
        <f>SUBTOTAL(109,TableauB32[Marge sur PR])</f>
        <v>109097.41</v>
      </c>
    </row>
    <row r="59" spans="2:15" ht="15.6" x14ac:dyDescent="0.3">
      <c r="K59" s="57" t="s">
        <v>66</v>
      </c>
      <c r="L59" s="57"/>
      <c r="M59" s="57"/>
      <c r="N59" s="57"/>
      <c r="O59" s="57"/>
    </row>
    <row r="63" spans="2:15" ht="24" customHeight="1" x14ac:dyDescent="0.3"/>
    <row r="81" spans="11:15" ht="15.6" x14ac:dyDescent="0.3">
      <c r="K81" s="57" t="s">
        <v>69</v>
      </c>
      <c r="L81" s="57"/>
      <c r="M81" s="57"/>
      <c r="N81" s="57"/>
      <c r="O81" s="57"/>
    </row>
    <row r="120" spans="27:85" x14ac:dyDescent="0.3"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</row>
    <row r="121" spans="27:85" x14ac:dyDescent="0.3">
      <c r="AA121"/>
      <c r="AB121"/>
      <c r="AC121"/>
      <c r="AD121"/>
      <c r="AE121"/>
      <c r="AF121"/>
      <c r="AG121"/>
      <c r="AH121"/>
      <c r="AI121" t="str">
        <f>_xll.Assistant.XL.RIK_AL("INF12__1_0_1,F=B='1',U='0',I='0',FN='Calibri',FS='10',FC='#FFFFFF',BC='#A5A5A5',AH='1',AV='1',Br=[$top-$bottom],BrS='1',BrC='#778899'_0,C=Total,F=B='1',U='0',I='0',FN='Calibri',FS='10',FC='#000000',BC='#FFFFFF',AH='1',AV"&amp;"='1',Br=[$top-$bottom],BrS='1',BrC='#778899'_3,F,N_0_0_1_D=7x2;INF01@E=0,S=1002|1002,G=0,T=0,P=0,O=NF='Texte'_B='0'_U='0'_I='0'_FN='Calibri'_FS='11'_FC='#000000'_BC='#FFFFFF'_AH='2'_AV='1'_Br=[]_BrS='0'_BrC='#FFFFFF'_WpT"&amp;"='0':E=1,S=1140,G=0,T=1,P=1,O=NF='Nombre'_B='0'_U='0'_I='0'_FN='Calibri'_FS='10'_FC='#000000'_BC='#FFFFFF'_AH='3'_AV='1'_Br=[]_BrS='0'_BrC='#FFFFFF'_WpT='0':@R=A,S=1145,V={0}:R=B,S=1118,V={1}:R=C,S=1163,V={2}:R=D,S=5,V={"&amp;"3}:",$J$4,$M$4,$C$4,$F$4)</f>
        <v/>
      </c>
      <c r="AJ121"/>
      <c r="AK121"/>
      <c r="AL121"/>
      <c r="AM121"/>
      <c r="AN121" t="str">
        <f>_xll.Assistant.XL.RIK_AL("INF12__1_0_1,F=B='1',U='0',I='0',FN='Calibri',FS='10',FC='#FFFFFF',BC='#A5A5A5',AH='1',AV='1',Br=[$top-$bottom],BrS='1',BrC='#778899'_0,C=Total,F=B='1',U='0',I='0',FN='Calibri',FS='10',FC='#000000',BC='#FFFFFF',AH='1',AV"&amp;"='1',Br=[$top-$bottom],BrS='1',BrC='#778899'_{0},F,N_0_0_1_D=16x3;INF01@E=0,S=1002|1002,G=0,T=0,P=0,O=NF='Texte'_B='0'_U='0'_I='0'_FN='Calibri'_FS='10'_FC='#000000'_BC='#FFFFFF'_AH='1'_AV='1'_Br=[]_BrS='0'_BrC='#FFFFFF'_"&amp;"WpT='0':L=CA N-1,E=1,G=0,T=0,P=0,F=SI(ET([1080]={1};[1083]={2});[1140];0),Y=0,O=NF='Nombre'_B='0'_U='0'_I='0'_FN='Calibri'_FS='10'_FC='#000000'_BC='#FFFFFF'_AH='3'_AV='1'_Br=[]_BrS='0'_BrC='#FFFFFF'_WpT='0':L=CA,E=1,G=0,"&amp;"T=1,P=1,F=SI(ET([1080]={3});[1140];0),Y=0,O=NF='Nombre'_B='0'_U='0'_I='0'_FN='Calibri'_FS='10'_FC='#000000'_BC='#FFFFFF'_AH='3'_AV='1'_Br=[]_BrS='0'_BrC='#FFFFFF'_WpT='0':@R=A,S=1118,V={4}:R=B,S=1145,V={5}:R=C,S=1163,V={"&amp;"6}:R=D,S=5,V={7}:",'Comparaison Clients'!$M$12,'Comparaison Clients'!$C$5,'Comparaison Clients'!$F$4,$M$4,$M$4,$J$4,$C$4,$F$4)</f>
        <v/>
      </c>
      <c r="AO121"/>
      <c r="AP121"/>
      <c r="AQ121"/>
      <c r="AR121"/>
      <c r="AS121"/>
      <c r="AT121"/>
      <c r="AU121" t="str">
        <f>_xll.Assistant.XL.RIK_AL("INF12__1_0_1,F=B='1',U='0',I='0',FN='Calibri',FS='10',FC='#FFFFFF',BC='#A5A5A5',AH='1',AV='1',Br=[$top-$bottom],BrS='1',BrC='#778899'_0,C=Total,F=B='1',U='0',I='0',FN='Calibri',FS='10',FC='#000000',BC='#FFFFFF',AH='1',AV"&amp;"='1',Br=[$top-$bottom],BrS='1',BrC='#778899'_{0},F,N_0_0_1_D=11x2;INF01@E=0,S=1002|1002,G=0,T=0,P=0,O=NF='Texte'_B='0'_U='0'_I='0'_FN='Calibri'_FS='10'_FC='#000000'_BC='#FFFFFF'_AH='1'_AV='1'_Br=[]_BrS='0'_BrC='#FFFFFF'_"&amp;"WpT='0':E=1,S=1141,G=0,T=0,P=1,O=NF='Nombre'_B='0'_U='0'_I='0'_FN='Calibri'_FS='10'_FC='#000000'_BC='#FFFFFF'_AH='3'_AV='1'_Br=[]_BrS='0'_BrC='#FFFFFF'_WpT='0':@R=A,S=1118,V={1}:R=B,S=1145,V={2}:R=C,S=1163,V={3}:R=D,S=5,"&amp;"V={4}:",'Comparaison Clients'!$M$12,$M$4,$J$4,$C$4,$F$4)</f>
        <v/>
      </c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 t="str">
        <f>_xll.Assistant.XL.RIK_AL("INF12__1_1_1,F=B='1',U='0',I='0',FN='Calibri',FS='10',FC='#FFFFFF',BC='#A5A5A5',AH='1',AV='1',Br=[$top-$bottom],BrS='1',BrC='#778899'_1,C=Total,F=B='1',U='0',I='0',FN='Calibri',FS='10',FC='#000000',BC='#FFFFFF',AH='1',AV"&amp;"='1',Br=[$top-$bottom],BrS='1',BrC='#778899'_{0},F,N_0_0_1_D=16x3;INF01@E=0,S=1002|1002,G=0,T=0,P=0,O=NF='Texte'_B='0'_U='0'_I='0'_FN='Calibri'_FS='10'_FC='#000000'_BC='#FFFFFF'_AH='1'_AV='1'_Br=[]_BrS='0'_BrC='#FFFFFF'_"&amp;"WpT='0':E=4,S=1086,G=0,T=0,P=0,O=NF='Date'_B='0'_U='0'_I='0'_FN='Calibri'_FS='10'_FC='#000000'_BC='#FFFFFF'_AH='1'_AV='1'_Br=[]_BrS='0'_BrC='#FFFFFF'_WpT='0':L=Nb Jours,E=0,G=0,T=0,P=0,F==DATEDIF(MAX([1086]);AUJOURDHUI()"&amp;";{g}D{g}),Y=1,O=NF='Standard'_B='0'_U='0'_I='0'_FN='Calibri'_FS='10'_FC='#000000'_BC='#FFFFFF'_AH='1'_AV='1'_Br=[]_BrS='0'_BrC='#FFFFFF'_WpT='0':@R=A,S=1163,V={1}:R=B,S=1145,V={2}:",'Comparaison Clients'!$M$12,$C$4,$J$4)</f>
        <v/>
      </c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</row>
    <row r="122" spans="27:85" x14ac:dyDescent="0.3">
      <c r="AA122"/>
      <c r="AB122"/>
      <c r="AC122"/>
      <c r="AD122"/>
      <c r="AE122"/>
      <c r="AF122"/>
      <c r="AG122"/>
      <c r="AH122"/>
      <c r="AI122" t="s">
        <v>50</v>
      </c>
      <c r="AJ122" t="s">
        <v>58</v>
      </c>
      <c r="AK122"/>
      <c r="AL122"/>
      <c r="AM122"/>
      <c r="AN122" t="s">
        <v>50</v>
      </c>
      <c r="AO122" t="s">
        <v>16</v>
      </c>
      <c r="AP122" t="s">
        <v>15</v>
      </c>
      <c r="AQ122"/>
      <c r="AR122"/>
      <c r="AS122"/>
      <c r="AT122"/>
      <c r="AU122" t="s">
        <v>50</v>
      </c>
      <c r="AV122" t="s">
        <v>39</v>
      </c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 t="s">
        <v>50</v>
      </c>
      <c r="BN122" t="s">
        <v>68</v>
      </c>
      <c r="BO122" t="s">
        <v>79</v>
      </c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</row>
    <row r="123" spans="27:85" x14ac:dyDescent="0.3">
      <c r="AA123"/>
      <c r="AB123"/>
      <c r="AC123"/>
      <c r="AD123"/>
      <c r="AE123"/>
      <c r="AF123"/>
      <c r="AG123"/>
      <c r="AH123"/>
      <c r="AI123" s="12" t="s">
        <v>51</v>
      </c>
      <c r="AJ123" s="6">
        <v>167728.56</v>
      </c>
      <c r="AK123"/>
      <c r="AL123"/>
      <c r="AM123"/>
      <c r="AN123" s="2" t="s">
        <v>51</v>
      </c>
      <c r="AO123" s="6">
        <v>0</v>
      </c>
      <c r="AP123" s="6">
        <v>167728.56</v>
      </c>
      <c r="AQ123"/>
      <c r="AR123"/>
      <c r="AS123"/>
      <c r="AT123"/>
      <c r="AU123" s="2" t="s">
        <v>111</v>
      </c>
      <c r="AV123" s="6">
        <v>3.68</v>
      </c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 s="2" t="s">
        <v>108</v>
      </c>
      <c r="BN123" s="25">
        <v>43384</v>
      </c>
      <c r="BO123">
        <f ca="1">DATEDIF(MAX(BN123),TODAY(),"D")</f>
        <v>1665</v>
      </c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</row>
    <row r="124" spans="27:85" x14ac:dyDescent="0.3">
      <c r="AA124"/>
      <c r="AB124"/>
      <c r="AC124"/>
      <c r="AD124"/>
      <c r="AE124"/>
      <c r="AF124"/>
      <c r="AG124"/>
      <c r="AH124"/>
      <c r="AI124" s="12" t="s">
        <v>33</v>
      </c>
      <c r="AJ124" s="6">
        <v>32610</v>
      </c>
      <c r="AK124"/>
      <c r="AL124"/>
      <c r="AM124"/>
      <c r="AN124" s="9" t="s">
        <v>33</v>
      </c>
      <c r="AO124" s="13">
        <v>0</v>
      </c>
      <c r="AP124" s="13">
        <v>32610</v>
      </c>
      <c r="AQ124"/>
      <c r="AR124"/>
      <c r="AS124"/>
      <c r="AT124"/>
      <c r="AU124" s="9" t="s">
        <v>108</v>
      </c>
      <c r="AV124" s="13">
        <v>90</v>
      </c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 s="2" t="s">
        <v>51</v>
      </c>
      <c r="BN124" s="25">
        <v>41529</v>
      </c>
      <c r="BO124">
        <f ca="1">DATEDIF(MAX(BN124),TODAY(),"D")</f>
        <v>3520</v>
      </c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</row>
    <row r="125" spans="27:85" x14ac:dyDescent="0.3">
      <c r="AA125"/>
      <c r="AB125">
        <v>3</v>
      </c>
      <c r="AC125"/>
      <c r="AD125"/>
      <c r="AE125"/>
      <c r="AF125"/>
      <c r="AG125"/>
      <c r="AH125"/>
      <c r="AI125" s="12" t="s">
        <v>52</v>
      </c>
      <c r="AJ125" s="6">
        <v>30489.07</v>
      </c>
      <c r="AK125"/>
      <c r="AL125"/>
      <c r="AM125"/>
      <c r="AN125" s="9" t="s">
        <v>52</v>
      </c>
      <c r="AO125" s="13">
        <v>0</v>
      </c>
      <c r="AP125" s="13">
        <v>30489.07</v>
      </c>
      <c r="AQ125"/>
      <c r="AR125"/>
      <c r="AS125"/>
      <c r="AT125"/>
      <c r="AU125" s="9" t="s">
        <v>57</v>
      </c>
      <c r="AV125" s="13">
        <v>351.28</v>
      </c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 s="2" t="s">
        <v>33</v>
      </c>
      <c r="BN125" s="25">
        <v>43033</v>
      </c>
      <c r="BO125">
        <f ca="1">DATEDIF(MAX(BN125),TODAY(),"D")</f>
        <v>2016</v>
      </c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</row>
    <row r="126" spans="27:85" x14ac:dyDescent="0.3">
      <c r="AA126"/>
      <c r="AB126">
        <v>5</v>
      </c>
      <c r="AC126"/>
      <c r="AD126"/>
      <c r="AE126"/>
      <c r="AF126"/>
      <c r="AG126"/>
      <c r="AH126"/>
      <c r="AI126" t="s">
        <v>2</v>
      </c>
      <c r="AJ126" s="6">
        <f>SUBTOTAL(109,TableauAI121[CA HT Net])</f>
        <v>230827.63</v>
      </c>
      <c r="AK126"/>
      <c r="AL126"/>
      <c r="AM126"/>
      <c r="AN126" s="9" t="s">
        <v>110</v>
      </c>
      <c r="AO126" s="13">
        <v>0</v>
      </c>
      <c r="AP126" s="13">
        <v>18345.3</v>
      </c>
      <c r="AQ126"/>
      <c r="AR126"/>
      <c r="AS126"/>
      <c r="AT126"/>
      <c r="AU126" s="9" t="s">
        <v>112</v>
      </c>
      <c r="AV126" s="13">
        <v>702.62</v>
      </c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 s="2" t="s">
        <v>54</v>
      </c>
      <c r="BN126" s="25">
        <v>43033</v>
      </c>
      <c r="BO126">
        <f ca="1">DATEDIF(MAX(BN126),TODAY(),"D")</f>
        <v>2016</v>
      </c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</row>
    <row r="127" spans="27:85" x14ac:dyDescent="0.3">
      <c r="AA127"/>
      <c r="AB127">
        <v>10</v>
      </c>
      <c r="AC127"/>
      <c r="AD127"/>
      <c r="AE127"/>
      <c r="AF127"/>
      <c r="AG127"/>
      <c r="AH127"/>
      <c r="AI127"/>
      <c r="AJ127"/>
      <c r="AK127"/>
      <c r="AL127"/>
      <c r="AM127"/>
      <c r="AN127" s="9" t="s">
        <v>53</v>
      </c>
      <c r="AO127" s="13">
        <v>0</v>
      </c>
      <c r="AP127" s="13">
        <v>15276</v>
      </c>
      <c r="AQ127"/>
      <c r="AR127"/>
      <c r="AS127"/>
      <c r="AT127"/>
      <c r="AU127" s="9" t="s">
        <v>113</v>
      </c>
      <c r="AV127" s="13">
        <v>934.6</v>
      </c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 s="2" t="s">
        <v>52</v>
      </c>
      <c r="BN127" s="25">
        <v>41302</v>
      </c>
      <c r="BO127">
        <f ca="1">DATEDIF(MAX(BN127),TODAY(),"D")</f>
        <v>3747</v>
      </c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</row>
    <row r="128" spans="27:85" x14ac:dyDescent="0.3">
      <c r="AA128"/>
      <c r="AB128">
        <v>20</v>
      </c>
      <c r="AC128"/>
      <c r="AD128"/>
      <c r="AE128"/>
      <c r="AF128"/>
      <c r="AG128"/>
      <c r="AH128"/>
      <c r="AI128"/>
      <c r="AJ128"/>
      <c r="AK128"/>
      <c r="AL128"/>
      <c r="AM128"/>
      <c r="AN128" t="s">
        <v>2</v>
      </c>
      <c r="AO128" s="6">
        <f>SUBTOTAL(109,TableauAN121[CA N-1])</f>
        <v>0</v>
      </c>
      <c r="AP128" s="6">
        <f>SUBTOTAL(109,TableauAN121[CA])</f>
        <v>264448.93</v>
      </c>
      <c r="AQ128"/>
      <c r="AR128"/>
      <c r="AS128"/>
      <c r="AT128"/>
      <c r="AU128" t="s">
        <v>2</v>
      </c>
      <c r="AV128" s="6">
        <f>SUBTOTAL(109,TableauAU121[Marge sur Prix Revient])</f>
        <v>2082.1799999999998</v>
      </c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</row>
    <row r="129" spans="27:85" x14ac:dyDescent="0.3">
      <c r="AA129"/>
      <c r="AB129">
        <v>50</v>
      </c>
      <c r="AC129"/>
      <c r="AD129"/>
      <c r="AE129"/>
      <c r="AF129"/>
      <c r="AG129"/>
      <c r="AH129"/>
      <c r="AI129"/>
      <c r="AJ129"/>
      <c r="AK129"/>
      <c r="AL129"/>
      <c r="AM129"/>
      <c r="AQ129"/>
      <c r="AR129"/>
      <c r="AS129"/>
      <c r="AT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</row>
    <row r="130" spans="27:85" x14ac:dyDescent="0.3"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Q130"/>
      <c r="AR130"/>
      <c r="AS130"/>
      <c r="AT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</row>
    <row r="131" spans="27:85" x14ac:dyDescent="0.3"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Q131"/>
      <c r="AR131"/>
      <c r="AS131"/>
      <c r="AT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</row>
    <row r="132" spans="27:85" x14ac:dyDescent="0.3"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Q132"/>
      <c r="AR132"/>
      <c r="AS132"/>
      <c r="AT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</row>
    <row r="133" spans="27:85" x14ac:dyDescent="0.3"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Q133"/>
      <c r="AR133"/>
      <c r="AS133"/>
      <c r="AT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</row>
    <row r="134" spans="27:85" x14ac:dyDescent="0.3"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Q134"/>
      <c r="AR134"/>
      <c r="AS134"/>
      <c r="AT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</row>
    <row r="135" spans="27:85" x14ac:dyDescent="0.3"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Q135"/>
      <c r="AR135"/>
      <c r="AS135"/>
      <c r="AT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</row>
    <row r="136" spans="27:85" x14ac:dyDescent="0.3"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Q136"/>
      <c r="AR136"/>
      <c r="AS136"/>
      <c r="AT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</row>
    <row r="137" spans="27:85" x14ac:dyDescent="0.3"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Q137"/>
      <c r="AR137"/>
      <c r="AS137"/>
      <c r="AT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</row>
    <row r="138" spans="27:85" x14ac:dyDescent="0.3"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Q138"/>
      <c r="AR138"/>
      <c r="AS138"/>
      <c r="AT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</row>
    <row r="139" spans="27:85" x14ac:dyDescent="0.3"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Q139"/>
      <c r="AR139"/>
      <c r="AS139"/>
      <c r="AT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</row>
    <row r="140" spans="27:85" x14ac:dyDescent="0.3"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Q140"/>
      <c r="AR140"/>
      <c r="AS140"/>
      <c r="AT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</row>
    <row r="141" spans="27:85" x14ac:dyDescent="0.3"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Q141"/>
      <c r="AR141"/>
      <c r="AS141"/>
      <c r="AT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</row>
    <row r="142" spans="27:85" x14ac:dyDescent="0.3"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Q142"/>
      <c r="AR142"/>
      <c r="AS142"/>
      <c r="AT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</row>
    <row r="143" spans="27:85" x14ac:dyDescent="0.3"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Q143"/>
      <c r="AR143"/>
      <c r="AS143"/>
      <c r="AT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</row>
    <row r="144" spans="27:85" x14ac:dyDescent="0.3"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Q144"/>
      <c r="AR144"/>
      <c r="AS144"/>
      <c r="AT144"/>
      <c r="AW144"/>
      <c r="AX144"/>
      <c r="AY144"/>
      <c r="AZ144"/>
      <c r="BA144" t="str">
        <f>_xll.Assistant.XL.RIK_AL("INF12__3_0_1,F=B='1',U='0',I='0',FN='Calibri',FS='10',FC='#FFFFFF',BC='#A5A5A5',AH='1',AV='1',Br=[$top-$bottom],BrS='1',BrC='#778899'_1,C=Total,F=B='1',U='0',I='0',FN='Calibri',FS='10',FC='#000000',BC='#FFFFFF',AH='1',AV"&amp;"='1',Br=[$top-$bottom],BrS='1',BrC='#778899'_{0},F,N_0_0_1_D=1x1;INF01@E=0,S=1002|1002,G=0,T=0,P=0,O=NF='Texte'_B='0'_U='0'_I='0'_FN='Calibri'_FS='10'_FC='#000000'_BC='#FFFFFF'_AH='1'_AV='1'_Br=[]_BrS='0'_BrC='#FFFFFF'_W"&amp;"pT='0':E=0,S=1118,G=0,T=0,P=0,O=NF='Texte'_B='0'_U='0'_I='0'_FN='Calibri'_FS='10'_FC='#000000'_BC='#FFFFFF'_AH='1'_AV='1'_Br=[]_BrS='0'_BrC='#FFFFFF'_WpT='0':E=8,S=1074,G=0,T=1,P=1,O=NF='Texte'_B='0'_U='0'_I='0'_FN='Cali"&amp;"bri'_FS='10'_FC='#000000'_BC='#FFFFFF'_AH='1'_AV='1'_Br=[]_BrS='0'_BrC='#FFFFFF'_WpT='0':@R=A,S=1163,V={1}:R=B,S=1118,V={2}:R=C,S=1145,V={3}:R=D,S=5,V={4}:",'Comparaison Clients'!$M$12,$C$4,$M$4,$J$4,$F$4)</f>
        <v/>
      </c>
      <c r="BB144"/>
      <c r="BC144"/>
      <c r="BD144"/>
      <c r="BE144"/>
      <c r="BF144"/>
      <c r="BG144"/>
      <c r="BH144"/>
      <c r="BI144"/>
      <c r="BJ144"/>
      <c r="BK144"/>
      <c r="BL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</row>
    <row r="145" spans="27:85" x14ac:dyDescent="0.3"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Q145"/>
      <c r="AR145"/>
      <c r="AS145"/>
      <c r="AT145"/>
      <c r="AW145"/>
      <c r="AX145"/>
      <c r="AY145"/>
      <c r="AZ145"/>
      <c r="BA145" s="26" t="s">
        <v>73</v>
      </c>
      <c r="BB145" s="26" t="s">
        <v>72</v>
      </c>
      <c r="BC145"/>
      <c r="BD145"/>
      <c r="BE145"/>
      <c r="BF145"/>
      <c r="BG145"/>
      <c r="BH145"/>
      <c r="BI145"/>
      <c r="BJ145"/>
      <c r="BK145"/>
      <c r="BL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</row>
    <row r="146" spans="27:85" x14ac:dyDescent="0.3"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Q146"/>
      <c r="AR146"/>
      <c r="AS146"/>
      <c r="AT146"/>
      <c r="AW146"/>
      <c r="AX146"/>
      <c r="AY146"/>
      <c r="AZ146"/>
      <c r="BA146" s="26" t="s">
        <v>70</v>
      </c>
      <c r="BB146" t="s">
        <v>114</v>
      </c>
      <c r="BC146" t="s">
        <v>67</v>
      </c>
      <c r="BD146" t="s">
        <v>115</v>
      </c>
      <c r="BE146" t="s">
        <v>116</v>
      </c>
      <c r="BF146" t="s">
        <v>117</v>
      </c>
      <c r="BG146" t="s">
        <v>118</v>
      </c>
      <c r="BH146" t="s">
        <v>74</v>
      </c>
      <c r="BI146" t="s">
        <v>119</v>
      </c>
      <c r="BJ146" t="s">
        <v>120</v>
      </c>
      <c r="BK146" t="s">
        <v>71</v>
      </c>
      <c r="BL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</row>
    <row r="147" spans="27:85" x14ac:dyDescent="0.3"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Q147"/>
      <c r="AR147"/>
      <c r="AS147"/>
      <c r="AT147"/>
      <c r="AW147"/>
      <c r="AX147"/>
      <c r="AY147"/>
      <c r="AZ147"/>
      <c r="BA147" s="27" t="s">
        <v>51</v>
      </c>
      <c r="BB147">
        <v>2</v>
      </c>
      <c r="BC147">
        <v>1</v>
      </c>
      <c r="BD147">
        <v>1</v>
      </c>
      <c r="BE147"/>
      <c r="BF147"/>
      <c r="BG147"/>
      <c r="BH147">
        <v>1</v>
      </c>
      <c r="BI147"/>
      <c r="BJ147"/>
      <c r="BK147">
        <v>5</v>
      </c>
      <c r="BL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</row>
    <row r="148" spans="27:85" x14ac:dyDescent="0.3"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Q148"/>
      <c r="AR148"/>
      <c r="AS148"/>
      <c r="AT148"/>
      <c r="AW148"/>
      <c r="AX148"/>
      <c r="AY148"/>
      <c r="AZ148"/>
      <c r="BA148" s="27" t="s">
        <v>46</v>
      </c>
      <c r="BB148">
        <v>1</v>
      </c>
      <c r="BC148">
        <v>1</v>
      </c>
      <c r="BD148"/>
      <c r="BE148"/>
      <c r="BF148"/>
      <c r="BG148">
        <v>1</v>
      </c>
      <c r="BH148">
        <v>1</v>
      </c>
      <c r="BI148"/>
      <c r="BJ148">
        <v>1</v>
      </c>
      <c r="BK148">
        <v>5</v>
      </c>
      <c r="BL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</row>
    <row r="149" spans="27:85" x14ac:dyDescent="0.3"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Q149"/>
      <c r="AR149"/>
      <c r="AS149"/>
      <c r="AT149"/>
      <c r="AW149"/>
      <c r="AX149"/>
      <c r="AY149"/>
      <c r="AZ149"/>
      <c r="BA149" s="27" t="s">
        <v>52</v>
      </c>
      <c r="BB149">
        <v>1</v>
      </c>
      <c r="BC149"/>
      <c r="BD149"/>
      <c r="BE149">
        <v>1</v>
      </c>
      <c r="BF149">
        <v>1</v>
      </c>
      <c r="BG149"/>
      <c r="BH149"/>
      <c r="BI149"/>
      <c r="BJ149"/>
      <c r="BK149">
        <v>3</v>
      </c>
      <c r="BL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</row>
    <row r="150" spans="27:85" x14ac:dyDescent="0.3"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Q150"/>
      <c r="AR150"/>
      <c r="AS150"/>
      <c r="AT150"/>
      <c r="AW150"/>
      <c r="AX150"/>
      <c r="AY150"/>
      <c r="AZ150"/>
      <c r="BA150" s="27" t="s">
        <v>121</v>
      </c>
      <c r="BB150">
        <v>1</v>
      </c>
      <c r="BC150">
        <v>1</v>
      </c>
      <c r="BD150"/>
      <c r="BE150"/>
      <c r="BF150"/>
      <c r="BG150"/>
      <c r="BH150"/>
      <c r="BI150">
        <v>1</v>
      </c>
      <c r="BJ150"/>
      <c r="BK150">
        <v>3</v>
      </c>
      <c r="BL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</row>
    <row r="151" spans="27:85" x14ac:dyDescent="0.3"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Q151"/>
      <c r="AR151"/>
      <c r="AS151"/>
      <c r="AT151"/>
      <c r="AW151"/>
      <c r="AX151"/>
      <c r="AY151"/>
      <c r="AZ151"/>
      <c r="BA151" s="27" t="s">
        <v>112</v>
      </c>
      <c r="BB151">
        <v>1</v>
      </c>
      <c r="BC151">
        <v>1</v>
      </c>
      <c r="BD151"/>
      <c r="BE151"/>
      <c r="BF151"/>
      <c r="BG151"/>
      <c r="BH151"/>
      <c r="BI151"/>
      <c r="BJ151"/>
      <c r="BK151">
        <v>2</v>
      </c>
      <c r="BL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</row>
    <row r="152" spans="27:85" x14ac:dyDescent="0.3"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Q152"/>
      <c r="AR152"/>
      <c r="AS152"/>
      <c r="AT152"/>
      <c r="AW152"/>
      <c r="AX152"/>
      <c r="AY152"/>
      <c r="AZ152"/>
      <c r="BA152" s="27" t="s">
        <v>122</v>
      </c>
      <c r="BB152">
        <v>1</v>
      </c>
      <c r="BC152"/>
      <c r="BD152"/>
      <c r="BE152"/>
      <c r="BF152">
        <v>1</v>
      </c>
      <c r="BG152"/>
      <c r="BH152"/>
      <c r="BI152"/>
      <c r="BJ152"/>
      <c r="BK152">
        <v>2</v>
      </c>
      <c r="BL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</row>
    <row r="153" spans="27:85" x14ac:dyDescent="0.3">
      <c r="AA153"/>
      <c r="AB153"/>
      <c r="AC153"/>
      <c r="AD153"/>
      <c r="AE153"/>
      <c r="AF153"/>
      <c r="AG153"/>
      <c r="AH153"/>
      <c r="AK153"/>
      <c r="AL153"/>
      <c r="AM153"/>
      <c r="AQ153"/>
      <c r="AR153"/>
      <c r="AS153"/>
      <c r="AT153"/>
      <c r="AW153"/>
      <c r="AX153"/>
      <c r="AY153"/>
      <c r="AZ153"/>
      <c r="BA153" s="27" t="s">
        <v>55</v>
      </c>
      <c r="BB153">
        <v>2</v>
      </c>
      <c r="BC153"/>
      <c r="BD153"/>
      <c r="BE153"/>
      <c r="BF153"/>
      <c r="BG153"/>
      <c r="BH153"/>
      <c r="BI153"/>
      <c r="BJ153"/>
      <c r="BK153">
        <v>2</v>
      </c>
      <c r="BL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</row>
    <row r="154" spans="27:85" x14ac:dyDescent="0.3">
      <c r="AA154"/>
      <c r="AB154"/>
      <c r="AC154"/>
      <c r="AD154"/>
      <c r="AE154"/>
      <c r="AF154"/>
      <c r="AG154"/>
      <c r="AH154"/>
      <c r="AK154"/>
      <c r="AL154"/>
      <c r="AM154"/>
      <c r="AQ154"/>
      <c r="AR154"/>
      <c r="AS154"/>
      <c r="AT154"/>
      <c r="AW154"/>
      <c r="AX154"/>
      <c r="AY154"/>
      <c r="AZ154"/>
      <c r="BA154" s="27" t="s">
        <v>33</v>
      </c>
      <c r="BB154">
        <v>1</v>
      </c>
      <c r="BC154"/>
      <c r="BD154"/>
      <c r="BE154">
        <v>1</v>
      </c>
      <c r="BF154"/>
      <c r="BG154"/>
      <c r="BH154"/>
      <c r="BI154"/>
      <c r="BJ154"/>
      <c r="BK154">
        <v>2</v>
      </c>
      <c r="BL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</row>
    <row r="155" spans="27:85" x14ac:dyDescent="0.3">
      <c r="AA155"/>
      <c r="AB155"/>
      <c r="AC155"/>
      <c r="AD155"/>
      <c r="AE155"/>
      <c r="AF155"/>
      <c r="AG155"/>
      <c r="AH155"/>
      <c r="AK155"/>
      <c r="AL155"/>
      <c r="AM155"/>
      <c r="AQ155"/>
      <c r="AR155"/>
      <c r="AS155"/>
      <c r="AT155"/>
      <c r="AW155"/>
      <c r="AX155"/>
      <c r="AY155"/>
      <c r="AZ155"/>
      <c r="BA155" s="27" t="s">
        <v>108</v>
      </c>
      <c r="BB155">
        <v>1</v>
      </c>
      <c r="BC155"/>
      <c r="BD155"/>
      <c r="BE155"/>
      <c r="BF155"/>
      <c r="BG155"/>
      <c r="BH155"/>
      <c r="BI155"/>
      <c r="BJ155"/>
      <c r="BK155">
        <v>1</v>
      </c>
      <c r="BL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</row>
    <row r="156" spans="27:85" x14ac:dyDescent="0.3">
      <c r="AA156"/>
      <c r="AB156"/>
      <c r="AC156"/>
      <c r="AD156"/>
      <c r="AE156"/>
      <c r="AF156"/>
      <c r="AG156"/>
      <c r="AH156"/>
      <c r="AK156"/>
      <c r="AL156"/>
      <c r="AM156"/>
      <c r="AQ156"/>
      <c r="AR156"/>
      <c r="AS156"/>
      <c r="AT156"/>
      <c r="AW156"/>
      <c r="AX156"/>
      <c r="AY156"/>
      <c r="AZ156"/>
      <c r="BA156" s="27" t="s">
        <v>111</v>
      </c>
      <c r="BB156"/>
      <c r="BC156"/>
      <c r="BD156"/>
      <c r="BE156"/>
      <c r="BF156">
        <v>1</v>
      </c>
      <c r="BG156"/>
      <c r="BH156"/>
      <c r="BI156"/>
      <c r="BJ156"/>
      <c r="BK156">
        <v>1</v>
      </c>
      <c r="BL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</row>
    <row r="157" spans="27:85" x14ac:dyDescent="0.3">
      <c r="AA157"/>
      <c r="AB157"/>
      <c r="AC157"/>
      <c r="AD157"/>
      <c r="AE157"/>
      <c r="AF157"/>
      <c r="AG157"/>
      <c r="AH157"/>
      <c r="AK157"/>
      <c r="AL157"/>
      <c r="AM157"/>
      <c r="AQ157"/>
      <c r="AR157"/>
      <c r="AS157"/>
      <c r="AT157"/>
      <c r="AW157"/>
      <c r="AX157"/>
      <c r="AY157"/>
      <c r="AZ157"/>
      <c r="BA157" s="27" t="s">
        <v>56</v>
      </c>
      <c r="BB157">
        <v>1</v>
      </c>
      <c r="BC157"/>
      <c r="BD157"/>
      <c r="BE157"/>
      <c r="BF157"/>
      <c r="BG157"/>
      <c r="BH157"/>
      <c r="BI157"/>
      <c r="BJ157"/>
      <c r="BK157">
        <v>1</v>
      </c>
      <c r="BL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</row>
    <row r="158" spans="27:85" x14ac:dyDescent="0.3">
      <c r="AA158"/>
      <c r="AB158"/>
      <c r="AC158"/>
      <c r="AD158"/>
      <c r="AE158"/>
      <c r="AF158"/>
      <c r="AG158"/>
      <c r="AH158"/>
      <c r="AK158"/>
      <c r="AL158"/>
      <c r="AM158"/>
      <c r="AQ158"/>
      <c r="AR158"/>
      <c r="AS158"/>
      <c r="AT158"/>
      <c r="AW158"/>
      <c r="AX158"/>
      <c r="AY158"/>
      <c r="AZ158"/>
      <c r="BA158" s="27" t="s">
        <v>57</v>
      </c>
      <c r="BB158">
        <v>1</v>
      </c>
      <c r="BC158"/>
      <c r="BD158"/>
      <c r="BE158"/>
      <c r="BF158"/>
      <c r="BG158"/>
      <c r="BH158"/>
      <c r="BI158"/>
      <c r="BJ158"/>
      <c r="BK158">
        <v>1</v>
      </c>
      <c r="BL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</row>
    <row r="159" spans="27:85" x14ac:dyDescent="0.3">
      <c r="AA159"/>
      <c r="AB159"/>
      <c r="AC159"/>
      <c r="AD159"/>
      <c r="AE159"/>
      <c r="AF159"/>
      <c r="AG159"/>
      <c r="AH159"/>
      <c r="AK159"/>
      <c r="AL159"/>
      <c r="AM159"/>
      <c r="AQ159"/>
      <c r="AR159"/>
      <c r="AS159"/>
      <c r="AT159"/>
      <c r="AW159"/>
      <c r="AX159"/>
      <c r="AY159"/>
      <c r="AZ159"/>
      <c r="BA159" s="27" t="s">
        <v>113</v>
      </c>
      <c r="BB159"/>
      <c r="BC159"/>
      <c r="BD159"/>
      <c r="BE159"/>
      <c r="BF159">
        <v>1</v>
      </c>
      <c r="BG159"/>
      <c r="BH159"/>
      <c r="BI159"/>
      <c r="BJ159"/>
      <c r="BK159">
        <v>1</v>
      </c>
      <c r="BL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</row>
    <row r="160" spans="27:85" x14ac:dyDescent="0.3">
      <c r="AA160"/>
      <c r="AB160"/>
      <c r="AC160"/>
      <c r="AD160"/>
      <c r="AE160"/>
      <c r="AF160"/>
      <c r="AG160"/>
      <c r="AH160"/>
      <c r="AK160"/>
      <c r="AL160"/>
      <c r="AM160"/>
      <c r="AQ160"/>
      <c r="AR160"/>
      <c r="AS160"/>
      <c r="AT160"/>
      <c r="AW160"/>
      <c r="AX160"/>
      <c r="AY160"/>
      <c r="AZ160"/>
      <c r="BA160" s="27" t="s">
        <v>110</v>
      </c>
      <c r="BB160"/>
      <c r="BC160"/>
      <c r="BD160"/>
      <c r="BE160">
        <v>1</v>
      </c>
      <c r="BF160"/>
      <c r="BG160"/>
      <c r="BH160"/>
      <c r="BI160"/>
      <c r="BJ160"/>
      <c r="BK160">
        <v>1</v>
      </c>
      <c r="BL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</row>
    <row r="161" spans="27:85" x14ac:dyDescent="0.3">
      <c r="AA161"/>
      <c r="AB161"/>
      <c r="AC161"/>
      <c r="AD161"/>
      <c r="AE161"/>
      <c r="AF161"/>
      <c r="AG161"/>
      <c r="AH161"/>
      <c r="AK161"/>
      <c r="AL161"/>
      <c r="AM161"/>
      <c r="AQ161"/>
      <c r="AR161"/>
      <c r="AS161"/>
      <c r="AT161"/>
      <c r="AW161"/>
      <c r="AX161"/>
      <c r="AY161"/>
      <c r="AZ161"/>
      <c r="BA161" s="27" t="s">
        <v>54</v>
      </c>
      <c r="BB161">
        <v>1</v>
      </c>
      <c r="BC161"/>
      <c r="BD161"/>
      <c r="BE161"/>
      <c r="BF161"/>
      <c r="BG161"/>
      <c r="BH161"/>
      <c r="BI161"/>
      <c r="BJ161"/>
      <c r="BK161">
        <v>1</v>
      </c>
      <c r="BL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</row>
    <row r="162" spans="27:85" x14ac:dyDescent="0.3">
      <c r="AA162"/>
      <c r="AB162"/>
      <c r="AC162"/>
      <c r="AD162"/>
      <c r="AE162"/>
      <c r="AF162"/>
      <c r="AG162"/>
      <c r="AH162"/>
      <c r="AK162"/>
      <c r="AL162"/>
      <c r="AM162"/>
      <c r="AQ162"/>
      <c r="AR162"/>
      <c r="AS162"/>
      <c r="AT162"/>
      <c r="AW162"/>
      <c r="AX162"/>
      <c r="AY162"/>
      <c r="AZ162"/>
      <c r="BA162" s="27" t="s">
        <v>123</v>
      </c>
      <c r="BB162">
        <v>1</v>
      </c>
      <c r="BC162"/>
      <c r="BD162"/>
      <c r="BE162"/>
      <c r="BF162"/>
      <c r="BG162"/>
      <c r="BH162"/>
      <c r="BI162"/>
      <c r="BJ162"/>
      <c r="BK162">
        <v>1</v>
      </c>
      <c r="BL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</row>
    <row r="163" spans="27:85" x14ac:dyDescent="0.3">
      <c r="AA163"/>
      <c r="AB163"/>
      <c r="AC163"/>
      <c r="AD163"/>
      <c r="AE163"/>
      <c r="AF163"/>
      <c r="AG163"/>
      <c r="AH163"/>
      <c r="AK163"/>
      <c r="AL163"/>
      <c r="AM163"/>
      <c r="AQ163"/>
      <c r="AR163"/>
      <c r="AS163"/>
      <c r="AT163"/>
      <c r="AW163"/>
      <c r="AX163"/>
      <c r="AY163"/>
      <c r="AZ163"/>
      <c r="BA163" s="27" t="s">
        <v>53</v>
      </c>
      <c r="BB163">
        <v>1</v>
      </c>
      <c r="BC163"/>
      <c r="BD163"/>
      <c r="BE163"/>
      <c r="BF163"/>
      <c r="BG163"/>
      <c r="BH163"/>
      <c r="BI163"/>
      <c r="BJ163"/>
      <c r="BK163">
        <v>1</v>
      </c>
      <c r="BL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</row>
    <row r="164" spans="27:85" x14ac:dyDescent="0.3">
      <c r="AA164"/>
      <c r="AB164"/>
      <c r="AC164"/>
      <c r="AD164"/>
      <c r="AE164"/>
      <c r="AF164"/>
      <c r="AG164"/>
      <c r="AH164"/>
      <c r="AK164"/>
      <c r="AL164"/>
      <c r="AM164"/>
      <c r="AQ164"/>
      <c r="AR164"/>
      <c r="AS164"/>
      <c r="AT164"/>
      <c r="AW164"/>
      <c r="AX164"/>
      <c r="AY164"/>
      <c r="AZ164"/>
      <c r="BA164" s="27" t="s">
        <v>71</v>
      </c>
      <c r="BB164">
        <v>16</v>
      </c>
      <c r="BC164">
        <v>4</v>
      </c>
      <c r="BD164">
        <v>1</v>
      </c>
      <c r="BE164">
        <v>3</v>
      </c>
      <c r="BF164">
        <v>4</v>
      </c>
      <c r="BG164">
        <v>1</v>
      </c>
      <c r="BH164">
        <v>2</v>
      </c>
      <c r="BI164">
        <v>1</v>
      </c>
      <c r="BJ164">
        <v>1</v>
      </c>
      <c r="BK164">
        <v>33</v>
      </c>
      <c r="BL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</row>
    <row r="165" spans="27:85" x14ac:dyDescent="0.3">
      <c r="AA165"/>
      <c r="AB165"/>
      <c r="AC165"/>
      <c r="AD165"/>
      <c r="AE165"/>
      <c r="AF165"/>
      <c r="AG165"/>
      <c r="AH165"/>
      <c r="AK165"/>
      <c r="AL165"/>
      <c r="AM165"/>
      <c r="AQ165"/>
      <c r="AR165"/>
      <c r="AS165"/>
      <c r="AT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</row>
    <row r="166" spans="27:85" x14ac:dyDescent="0.3">
      <c r="AA166"/>
      <c r="AB166"/>
      <c r="AC166"/>
      <c r="AD166"/>
      <c r="AE166"/>
      <c r="AF166"/>
      <c r="AG166"/>
      <c r="AH166"/>
      <c r="AK166"/>
      <c r="AL166"/>
      <c r="AM166"/>
      <c r="AQ166"/>
      <c r="AR166"/>
      <c r="AS166"/>
      <c r="AT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</row>
    <row r="167" spans="27:85" x14ac:dyDescent="0.3">
      <c r="AA167"/>
      <c r="AB167"/>
      <c r="AC167"/>
      <c r="AD167"/>
      <c r="AE167"/>
      <c r="AF167"/>
      <c r="AG167"/>
      <c r="AH167"/>
      <c r="AK167"/>
      <c r="AL167"/>
      <c r="AM167"/>
      <c r="AQ167"/>
      <c r="AR167"/>
      <c r="AS167"/>
      <c r="AT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</row>
    <row r="168" spans="27:85" x14ac:dyDescent="0.3">
      <c r="AA168"/>
      <c r="AB168"/>
      <c r="AC168"/>
      <c r="AD168"/>
      <c r="AE168"/>
      <c r="AF168"/>
      <c r="AG168"/>
      <c r="AH168"/>
      <c r="AK168"/>
      <c r="AL168"/>
      <c r="AM168"/>
      <c r="AQ168"/>
      <c r="AR168"/>
      <c r="AS168"/>
      <c r="AT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</row>
    <row r="169" spans="27:85" x14ac:dyDescent="0.3">
      <c r="AA169"/>
      <c r="AB169"/>
      <c r="AC169"/>
      <c r="AD169"/>
      <c r="AE169"/>
      <c r="AF169"/>
      <c r="AG169"/>
      <c r="AH169"/>
      <c r="AK169"/>
      <c r="AL169"/>
      <c r="AM169"/>
      <c r="AQ169"/>
      <c r="AR169"/>
      <c r="AS169"/>
      <c r="AT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</row>
    <row r="170" spans="27:85" x14ac:dyDescent="0.3">
      <c r="AA170"/>
      <c r="AB170"/>
      <c r="AC170"/>
      <c r="AD170"/>
      <c r="AE170"/>
      <c r="AF170"/>
      <c r="AG170"/>
      <c r="AH170"/>
      <c r="AK170"/>
      <c r="AL170"/>
      <c r="AM170"/>
      <c r="AQ170"/>
      <c r="AR170"/>
      <c r="AS170"/>
      <c r="AT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</row>
    <row r="171" spans="27:85" x14ac:dyDescent="0.3">
      <c r="AA171"/>
      <c r="AB171"/>
      <c r="AC171"/>
      <c r="AD171"/>
      <c r="AE171"/>
      <c r="AF171"/>
      <c r="AG171"/>
      <c r="AH171"/>
      <c r="AK171"/>
      <c r="AL171"/>
      <c r="AM171"/>
      <c r="AQ171"/>
      <c r="AR171"/>
      <c r="AS171"/>
      <c r="AT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</row>
    <row r="172" spans="27:85" x14ac:dyDescent="0.3">
      <c r="AA172"/>
      <c r="AB172"/>
      <c r="AC172"/>
      <c r="AD172"/>
      <c r="AE172"/>
      <c r="AF172"/>
      <c r="AG172"/>
      <c r="AH172"/>
      <c r="AK172"/>
      <c r="AL172"/>
      <c r="AM172"/>
      <c r="AQ172"/>
      <c r="AR172"/>
      <c r="AS172"/>
      <c r="AT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</row>
    <row r="173" spans="27:85" x14ac:dyDescent="0.3">
      <c r="AA173"/>
      <c r="AB173"/>
      <c r="AC173"/>
      <c r="AD173"/>
      <c r="AE173"/>
      <c r="AF173"/>
      <c r="AG173"/>
      <c r="AH173"/>
      <c r="AK173"/>
      <c r="AL173"/>
      <c r="AM173"/>
      <c r="AQ173"/>
      <c r="AR173"/>
      <c r="AS173"/>
      <c r="AT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</row>
    <row r="174" spans="27:85" x14ac:dyDescent="0.3">
      <c r="AA174"/>
      <c r="AB174"/>
      <c r="AC174"/>
      <c r="AD174"/>
      <c r="AE174"/>
      <c r="AF174"/>
      <c r="AG174"/>
      <c r="AH174"/>
      <c r="AK174"/>
      <c r="AL174"/>
      <c r="AM174"/>
      <c r="AQ174"/>
      <c r="AR174"/>
      <c r="AS174"/>
      <c r="AT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</row>
    <row r="175" spans="27:85" x14ac:dyDescent="0.3">
      <c r="AA175"/>
      <c r="AB175"/>
      <c r="AC175"/>
      <c r="AD175"/>
      <c r="AE175"/>
      <c r="AF175"/>
      <c r="AG175"/>
      <c r="AH175"/>
      <c r="AK175"/>
      <c r="AL175"/>
      <c r="AM175"/>
      <c r="AQ175"/>
      <c r="AR175"/>
      <c r="AS175"/>
      <c r="AT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</row>
    <row r="176" spans="27:85" x14ac:dyDescent="0.3">
      <c r="AA176"/>
      <c r="AB176"/>
      <c r="AC176"/>
      <c r="AD176"/>
      <c r="AE176"/>
      <c r="AF176"/>
      <c r="AG176"/>
      <c r="AH176"/>
      <c r="AK176"/>
      <c r="AL176"/>
      <c r="AM176"/>
      <c r="AQ176"/>
      <c r="AR176"/>
      <c r="AS176"/>
      <c r="AT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</row>
    <row r="177" spans="27:85" x14ac:dyDescent="0.3">
      <c r="AA177"/>
      <c r="AB177"/>
      <c r="AC177"/>
      <c r="AD177"/>
      <c r="AE177"/>
      <c r="AF177"/>
      <c r="AG177"/>
      <c r="AH177"/>
      <c r="AK177"/>
      <c r="AL177"/>
      <c r="AM177"/>
      <c r="AQ177"/>
      <c r="AR177"/>
      <c r="AS177"/>
      <c r="AT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</row>
    <row r="178" spans="27:85" x14ac:dyDescent="0.3">
      <c r="AA178"/>
      <c r="AB178"/>
      <c r="AC178"/>
      <c r="AD178"/>
      <c r="AE178"/>
      <c r="AF178"/>
      <c r="AG178"/>
      <c r="AH178"/>
      <c r="AK178"/>
      <c r="AL178"/>
      <c r="AM178"/>
      <c r="AQ178"/>
      <c r="AR178"/>
      <c r="AS178"/>
      <c r="AT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</row>
  </sheetData>
  <mergeCells count="15">
    <mergeCell ref="J3:K3"/>
    <mergeCell ref="J4:K4"/>
    <mergeCell ref="A1:Q1"/>
    <mergeCell ref="M3:N3"/>
    <mergeCell ref="M4:N4"/>
    <mergeCell ref="F3:G3"/>
    <mergeCell ref="F4:G4"/>
    <mergeCell ref="J10:P10"/>
    <mergeCell ref="B10:H10"/>
    <mergeCell ref="K12:L12"/>
    <mergeCell ref="K81:O81"/>
    <mergeCell ref="K59:O59"/>
    <mergeCell ref="K36:O36"/>
    <mergeCell ref="K16:O16"/>
    <mergeCell ref="B30:H30"/>
  </mergeCells>
  <dataValidations count="1">
    <dataValidation type="list" allowBlank="1" showInputMessage="1" sqref="M12" xr:uid="{9969E74F-2F71-455E-B43A-50AE480516C5}">
      <formula1>$AB$125:$AB$129</formula1>
    </dataValidation>
  </dataValidations>
  <pageMargins left="0.7" right="0.7" top="0.75" bottom="0.75" header="0.3" footer="0.3"/>
  <pageSetup paperSize="9" orientation="portrait" r:id="rId2"/>
  <drawing r:id="rId3"/>
  <legacyDrawing r:id="rId4"/>
  <tableParts count="5"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DC69-320A-4161-8B9F-67825474B84D}">
  <sheetPr>
    <tabColor theme="6"/>
  </sheetPr>
  <dimension ref="A1:S55"/>
  <sheetViews>
    <sheetView showGridLines="0" zoomScale="90" zoomScaleNormal="90" workbookViewId="0">
      <pane ySplit="5" topLeftCell="A6" activePane="bottomLeft" state="frozen"/>
      <selection pane="bottomLeft" activeCell="K14" sqref="K14"/>
    </sheetView>
  </sheetViews>
  <sheetFormatPr baseColWidth="10" defaultColWidth="11.44140625" defaultRowHeight="14.4" x14ac:dyDescent="0.3"/>
  <cols>
    <col min="1" max="1" width="3.6640625" style="7" customWidth="1"/>
    <col min="2" max="2" width="15.88671875" style="7" customWidth="1"/>
    <col min="3" max="3" width="16.6640625" style="7" customWidth="1"/>
    <col min="4" max="4" width="20.88671875" style="7" customWidth="1"/>
    <col min="5" max="5" width="19.44140625" style="7" customWidth="1"/>
    <col min="6" max="7" width="16.44140625" style="7" customWidth="1"/>
    <col min="8" max="8" width="17.5546875" style="7" customWidth="1"/>
    <col min="9" max="11" width="11.88671875" style="7" customWidth="1"/>
    <col min="12" max="12" width="22.109375" style="7" bestFit="1" customWidth="1"/>
    <col min="13" max="13" width="13.88671875" style="7" customWidth="1"/>
    <col min="14" max="14" width="20.6640625" style="7" customWidth="1"/>
    <col min="15" max="15" width="15.109375" style="7" customWidth="1"/>
    <col min="16" max="16" width="20.6640625" style="7" customWidth="1"/>
    <col min="17" max="18" width="15.109375" style="7" customWidth="1"/>
    <col min="19" max="19" width="5.109375" style="7" customWidth="1"/>
    <col min="20" max="21" width="9.88671875" style="7" customWidth="1"/>
    <col min="22" max="16384" width="11.44140625" style="7"/>
  </cols>
  <sheetData>
    <row r="1" spans="1:19" ht="61.95" customHeight="1" x14ac:dyDescent="0.3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24" customHeight="1" x14ac:dyDescent="0.3"/>
    <row r="3" spans="1:19" ht="32.4" customHeight="1" x14ac:dyDescent="0.3">
      <c r="D3" s="42" t="s">
        <v>88</v>
      </c>
      <c r="E3" s="67" t="s">
        <v>32</v>
      </c>
      <c r="F3" s="67"/>
      <c r="N3" s="42" t="s">
        <v>93</v>
      </c>
      <c r="O3" s="15"/>
      <c r="P3" s="42" t="s">
        <v>94</v>
      </c>
    </row>
    <row r="4" spans="1:19" ht="32.4" customHeight="1" x14ac:dyDescent="0.3">
      <c r="D4" s="42" t="s">
        <v>23</v>
      </c>
      <c r="E4" s="67" t="s">
        <v>46</v>
      </c>
      <c r="F4" s="67"/>
      <c r="N4" s="45" t="s">
        <v>95</v>
      </c>
      <c r="O4" s="8"/>
      <c r="P4" s="44">
        <v>201401</v>
      </c>
      <c r="R4" s="33" t="str">
        <f>N4&amp;".."&amp;P4</f>
        <v>201301..201401</v>
      </c>
    </row>
    <row r="5" spans="1:19" ht="24" customHeight="1" x14ac:dyDescent="0.3">
      <c r="N5" s="32">
        <f>N4-100</f>
        <v>201201</v>
      </c>
      <c r="O5" s="41"/>
      <c r="P5" s="33">
        <f>P4-100</f>
        <v>201301</v>
      </c>
      <c r="R5" s="33" t="str">
        <f>N5&amp;".."&amp;P5</f>
        <v>201201..201301</v>
      </c>
    </row>
    <row r="8" spans="1:19" ht="29.25" customHeight="1" x14ac:dyDescent="0.3">
      <c r="B8" s="43" t="s">
        <v>15</v>
      </c>
      <c r="C8" s="71">
        <f>_xll.Assistant.XL.RIK_AC("INF12__;INF01@E=1,S=1140,G=0,T=0,P=0:@R=A,S=1163,V={0}:R=B,S=1002|1002,V={1}:R=E,S=1118,V=Facture..Facture comptabilisée:R=D,S=5,V={2}:",$E$3,$E$4,$R$4)</f>
        <v>2403.52</v>
      </c>
      <c r="D8" s="71"/>
      <c r="G8" s="68" t="s">
        <v>35</v>
      </c>
      <c r="H8" s="68"/>
      <c r="I8" s="11"/>
      <c r="L8" s="68" t="s">
        <v>36</v>
      </c>
      <c r="M8" s="68"/>
      <c r="N8" s="11"/>
      <c r="Q8" s="68" t="s">
        <v>37</v>
      </c>
      <c r="R8" s="68"/>
      <c r="S8" s="14"/>
    </row>
    <row r="9" spans="1:19" ht="29.25" customHeight="1" x14ac:dyDescent="0.3">
      <c r="B9" s="43" t="s">
        <v>16</v>
      </c>
      <c r="C9" s="72">
        <f>_xll.Assistant.XL.RIK_AC("INF12__;INF01@L=CA N-1,E=1,G=0,T=0,P=0,F=SI([5]={0};[1140];0),Y=0:@R=A,S=1163,V={1}:R=B,S=1002|1002,V={2}:R=C,S=1118,V=Facture..Facture comptabilisée:",$R$5,$E$3,$E$4)</f>
        <v>0</v>
      </c>
      <c r="D9" s="72"/>
      <c r="G9" s="69">
        <f>_xll.Assistant.XL.RIK_AC("INF12__;INF01@L=Nbre BC,E=1,G=0,T=0,P=0,F=SI([1118]=Bon de commande;1;0),Y=0:@R=A,S=1163,V={0}:R=D,S=1002|1002,V={1}:R=C,S=5,V={2}:",$E$3,$E$4,$R$4)</f>
        <v>2</v>
      </c>
      <c r="H9" s="69"/>
      <c r="L9" s="69">
        <f>_xll.Assistant.XL.RIK_AC("INF12__;INF01@L=Nbre BR,E=1,G=0,T=0,P=0,F=SI([1118]=Bon de retour;1;0),Y=0:@R=A,S=1163,V={0}:R=B,S=1118,V=Bon de retour:R=E,S=1002|1002,V={1}:R=D,S=5,V={2}:",$E$3,$E$4,$R$4)</f>
        <v>0</v>
      </c>
      <c r="M9" s="69"/>
      <c r="Q9" s="70">
        <f>_xll.Assistant.XL.RIK_AC("INF12__;INF01@E=3,S=1140,G=0,T=0,P=0:@R=A,S=1163,V={0}:R=B,S=1118,V=Facture..Facture comptabilisée:R=E,S=1002|1002,V={1}:R=D,S=5,V={2}:",$E$3,$E$4,$R$4)</f>
        <v>267.05777699999999</v>
      </c>
      <c r="R9" s="70"/>
      <c r="S9" s="16"/>
    </row>
    <row r="10" spans="1:19" ht="23.25" customHeight="1" x14ac:dyDescent="0.3">
      <c r="B10" s="17" t="s">
        <v>22</v>
      </c>
      <c r="C10" s="19">
        <f>IFERROR((C8-C9)/C9,0)</f>
        <v>0</v>
      </c>
    </row>
    <row r="13" spans="1:19" ht="15" thickBot="1" x14ac:dyDescent="0.35"/>
    <row r="14" spans="1:19" ht="33" customHeight="1" thickBot="1" x14ac:dyDescent="0.35">
      <c r="B14" s="63" t="s">
        <v>48</v>
      </c>
      <c r="C14" s="64"/>
      <c r="D14" s="64"/>
      <c r="E14" s="64"/>
      <c r="F14" s="64"/>
      <c r="G14" s="64"/>
      <c r="H14" s="65"/>
      <c r="L14" s="63" t="s">
        <v>49</v>
      </c>
      <c r="M14" s="64"/>
      <c r="N14" s="64"/>
      <c r="O14" s="64"/>
      <c r="P14" s="64"/>
      <c r="Q14" s="64"/>
      <c r="R14" s="65"/>
    </row>
    <row r="16" spans="1:19" x14ac:dyDescent="0.3">
      <c r="B16" s="7" t="str">
        <f>_xll.Assistant.XL.RIK_AL("INF12__2_0_1,F=B='1',U='0',I='0',FN='Calibri',FS='10',FC='#000000',BC='#FFFFF0',AH='1',AV='1',Br=[$top-$bottom],BrS='1',BrC='#778899'_1,C=Total,F=B='1',U='0',I='0',FN='Calibri',FS='10',FC='#000000',BC='#FFFFFF',AH='1',AV"&amp;"='1',Br=[$top-$bottom],BrS='1',BrC='#778899'_5,F,N_0_0_1_D=5x7;INF01@E=0,S=1074,G=0,T=0,P=0,O=NF='Texte'_B='0'_U='0'_I='0'_FN='Calibri'_FS='10'_FC='#000000'_BC='#FFFFFF'_AH='1'_AV='1'_Br=[]_BrS='0'_BrC='#FFFFFF'_WpT='0':"&amp;"E=0,S=1167,G=0,T=0,P=0,O=NF='Texte'_B='0'_U='0'_I='0'_FN='Calibri'_FS='10'_FC='#000000'_BC='#FFFFFF'_AH='1'_AV='1'_Br=[]_BrS='0'_BrC='#FFFFFF'_WpT='0':E=0,S=1145,G=0,T=0,P=0,O=NF='Texte'_B='0'_U='0'_I='0'_FN='Calibri'_FS"&amp;"='10'_FC='#000000'_BC='#FFFFFF'_AH='1'_AV='1'_Br=[]_BrS='0'_BrC='#FFFFFF'_WpT='0':E=0,S=1208,G=0,T=0,P=0,O=NF='Texte'_B='0'_U='0'_I='0'_FN='Calibri'_FS='10'_FC='#000000'_BC='#FFFFFF'_AH='1'_AV='1'_Br=[]_BrS='0'_BrC='#FFF"&amp;"FFF'_WpT='0':E=1,S=1116,G=0,T=1,P=1,O=NF='Nombre'_B='0'_U='0'_I='0'_FN='Calibri'_FS='10'_FC='#000000'_BC='#FFFFFF'_AH='3'_AV='1'_Br=[]_BrS='0'_BrC='#FFFFFF'_WpT='0':E=1,S=1182,G=0,T=0,P=0,O=NF='Nombre'_B='0'_U='0'_I='0'_"&amp;"FN='Calibri'_FS='10'_FC='#000000'_BC='#FFFFFF'_AH='3'_AV='1'_Br=[]_BrS='0'_BrC='#FFFFFF'_WpT='0':E=1,S=1141,G=0,T=0,P=0,O=NF='Nombre'_B='0'_U='0'_I='0'_FN='Calibri'_FS='10'_FC='#000000'_BC='#FFFFFF'_AH='3'_AV='1'_Br=[]_B"&amp;"rS='0'_BrC='#FFFFFF'_WpT='0':@R=A,S=1163,V={0}:R=B,S=1118,V=Facture..Facture comptabilisée:R=C,S=1002|1002,V={1}:R=D,S=5,V={2}:",$E$3,$E$4,$R$4)</f>
        <v/>
      </c>
      <c r="L16" s="7" t="str">
        <f>_xll.Assistant.XL.RIK_AL("INF12__2_0_1,F=B='1',U='0',I='0',FN='Calibri',FS='10',FC='#000000',BC='#FFFFE0',AH='1',AV='1',Br=[$top-$bottom],BrS='1',BrC='#778899'_1,C=Total,F=B='1',U='0',I='0',FN='Calibri',FS='10',FC='#000000',BC='#FFFFFF',AH='1',AV"&amp;"='1',Br=[$top-$bottom],BrS='1',BrC='#778899'_5,F,N_0_0_1_D=7x7;INF01@E=0,S=1001|1002,G=0,T=0,P=0,O=NF='Texte'_B='0'_U='0'_I='0'_FN='Calibri'_FS='10'_FC='#000000'_BC='#FFFFFF'_AH='1'_AV='1'_Br=[]_BrS='0'_BrC='#FFFFFF'_WpT"&amp;"='0':E=0,S=1001|1001,G=0,T=0,P=0,O=NF='Texte'_B='0'_U='0'_I='0'_FN='Calibri'_FS='10'_FC='#000000'_BC='#FFFFFF'_AH='1'_AV='1'_Br=[]_BrS='0'_BrC='#FFFFFF'_WpT='0':E=0,S=1001|1048,G=0,T=0,P=0,O=NF='Texte'_B='0'_U='0'_I='0'_"&amp;"FN='Calibri'_FS='10'_FC='#000000'_BC='#FFFFFF'_AH='1'_AV='1'_Br=[]_BrS='0'_BrC='#FFFFFF'_WpT='0':E=0,S=1001|2,G=0,T=0,P=0,O=NF='Texte'_B='0'_U='0'_I='0'_FN='Calibri'_FS='10'_FC='#000000'_BC='#FFFFFF'_AH='1'_AV='1'_Br=[]_"&amp;"BrS='0'_BrC='#FFFFFF'_WpT='0':E=0,S=1001|1049,G=0,T=0,P=0,O=NF='Texte'_B='0'_U='0'_I='0'_FN='Calibri'_FS='10'_FC='#000000'_BC='#FFFFFF'_AH='1'_AV='1'_Br=[]_BrS='0'_BrC='#FFFFFF'_WpT='0':E=1,S=1165,G=0,T=1,P=1,O=NF='Nombr"&amp;"e'_B='0'_U='0'_I='0'_FN='Calibri'_FS='10'_FC='#000000'_BC='#FFFFFF'_AH='3'_AV='1'_Br=[]_BrS='0'_BrC='#FFFFFF'_WpT='0':E=1,S=6,G=0,T=0,P=0,O=NF='Nombre'_B='0'_U='0'_I='0'_FN='Calibri'_FS='10'_FC='#000000'_BC='#FFFFFF'_AH="&amp;"'3'_AV='1'_Br=[]_BrS='0'_BrC='#FFFFFF'_WpT='0':@R=A,S=1163,V={0}:R=B,S=1118,V=Facture..Facture comptabilisée:R=C,S=1002|1002,V={1}:R=D,S=5,V={2}:",$E$3,$E$4,$R$4)</f>
        <v/>
      </c>
      <c r="M16"/>
      <c r="N16"/>
    </row>
    <row r="17" spans="2:19" s="18" customFormat="1" x14ac:dyDescent="0.3">
      <c r="B17" s="35" t="s">
        <v>25</v>
      </c>
      <c r="C17" s="35" t="s">
        <v>26</v>
      </c>
      <c r="D17" s="35" t="s">
        <v>43</v>
      </c>
      <c r="E17" s="35" t="s">
        <v>27</v>
      </c>
      <c r="F17" s="35" t="s">
        <v>28</v>
      </c>
      <c r="G17" s="35" t="s">
        <v>38</v>
      </c>
      <c r="H17" s="35" t="s">
        <v>39</v>
      </c>
      <c r="L17" s="36" t="s">
        <v>30</v>
      </c>
      <c r="M17" s="36" t="s">
        <v>29</v>
      </c>
      <c r="N17" s="36" t="s">
        <v>40</v>
      </c>
      <c r="O17" s="36" t="s">
        <v>44</v>
      </c>
      <c r="P17" s="36" t="s">
        <v>42</v>
      </c>
      <c r="Q17" s="36" t="s">
        <v>31</v>
      </c>
      <c r="R17" s="36" t="s">
        <v>41</v>
      </c>
    </row>
    <row r="18" spans="2:19" x14ac:dyDescent="0.3">
      <c r="B18" s="1" t="s">
        <v>96</v>
      </c>
      <c r="C18" s="1" t="s">
        <v>86</v>
      </c>
      <c r="D18" s="1" t="s">
        <v>87</v>
      </c>
      <c r="E18" s="1" t="s">
        <v>97</v>
      </c>
      <c r="F18" s="4">
        <v>2087.6</v>
      </c>
      <c r="G18" s="4">
        <v>229.68</v>
      </c>
      <c r="H18" s="4">
        <v>853.89</v>
      </c>
      <c r="L18" s="1" t="s">
        <v>99</v>
      </c>
      <c r="M18" s="1" t="s">
        <v>100</v>
      </c>
      <c r="N18" s="1" t="s">
        <v>101</v>
      </c>
      <c r="O18" s="1" t="s">
        <v>45</v>
      </c>
      <c r="P18" s="1" t="s">
        <v>102</v>
      </c>
      <c r="Q18" s="4">
        <v>3</v>
      </c>
      <c r="R18" s="4">
        <v>1205</v>
      </c>
    </row>
    <row r="19" spans="2:19" x14ac:dyDescent="0.3">
      <c r="B19" s="1" t="s">
        <v>85</v>
      </c>
      <c r="C19" s="1" t="s">
        <v>86</v>
      </c>
      <c r="D19" s="1" t="s">
        <v>87</v>
      </c>
      <c r="E19" s="1" t="s">
        <v>97</v>
      </c>
      <c r="F19" s="4">
        <v>2001</v>
      </c>
      <c r="G19" s="4">
        <v>240.12</v>
      </c>
      <c r="H19" s="4">
        <v>785.88</v>
      </c>
      <c r="L19" s="1" t="s">
        <v>99</v>
      </c>
      <c r="M19" s="1" t="s">
        <v>100</v>
      </c>
      <c r="N19" s="1" t="s">
        <v>101</v>
      </c>
      <c r="O19" s="1" t="s">
        <v>45</v>
      </c>
      <c r="P19" s="1" t="s">
        <v>103</v>
      </c>
      <c r="Q19" s="4">
        <v>3</v>
      </c>
      <c r="R19" s="4">
        <v>1205</v>
      </c>
    </row>
    <row r="20" spans="2:19" x14ac:dyDescent="0.3">
      <c r="B20" s="1" t="s">
        <v>98</v>
      </c>
      <c r="C20" s="1" t="s">
        <v>86</v>
      </c>
      <c r="D20" s="1" t="s">
        <v>87</v>
      </c>
      <c r="E20" s="1" t="s">
        <v>97</v>
      </c>
      <c r="F20" s="4">
        <v>0</v>
      </c>
      <c r="G20" s="4">
        <v>1215.28</v>
      </c>
      <c r="H20" s="4">
        <v>-1215.28</v>
      </c>
      <c r="L20" s="1" t="s">
        <v>99</v>
      </c>
      <c r="M20" s="1" t="s">
        <v>100</v>
      </c>
      <c r="N20" s="1" t="s">
        <v>101</v>
      </c>
      <c r="O20" s="1" t="s">
        <v>45</v>
      </c>
      <c r="P20" s="1" t="s">
        <v>104</v>
      </c>
      <c r="Q20" s="4">
        <v>3</v>
      </c>
      <c r="R20" s="4">
        <v>1205</v>
      </c>
    </row>
    <row r="21" spans="2:19" x14ac:dyDescent="0.3">
      <c r="B21" s="3" t="s">
        <v>2</v>
      </c>
      <c r="C21" s="3"/>
      <c r="D21" s="3"/>
      <c r="E21" s="3"/>
      <c r="F21" s="5">
        <v>4088.6</v>
      </c>
      <c r="G21" s="5">
        <v>1685.08</v>
      </c>
      <c r="H21" s="5">
        <v>424.49</v>
      </c>
      <c r="L21" s="1" t="s">
        <v>83</v>
      </c>
      <c r="M21" s="1" t="s">
        <v>84</v>
      </c>
      <c r="N21" s="1" t="s">
        <v>47</v>
      </c>
      <c r="O21" s="1" t="s">
        <v>45</v>
      </c>
      <c r="P21" s="1"/>
      <c r="Q21" s="4">
        <v>3</v>
      </c>
      <c r="R21" s="4">
        <v>1240</v>
      </c>
    </row>
    <row r="22" spans="2:19" x14ac:dyDescent="0.3">
      <c r="B22" s="9"/>
      <c r="C22" s="9"/>
      <c r="D22" s="9"/>
      <c r="E22" s="9"/>
      <c r="F22" s="13"/>
      <c r="G22" s="13"/>
      <c r="H22" s="13"/>
      <c r="L22" s="1" t="s">
        <v>105</v>
      </c>
      <c r="M22" s="1" t="s">
        <v>106</v>
      </c>
      <c r="N22" s="1" t="s">
        <v>47</v>
      </c>
      <c r="O22" s="1" t="s">
        <v>45</v>
      </c>
      <c r="P22" s="1"/>
      <c r="Q22" s="4">
        <v>1</v>
      </c>
      <c r="R22" s="4">
        <v>297.60000000000002</v>
      </c>
    </row>
    <row r="23" spans="2:19" x14ac:dyDescent="0.3">
      <c r="L23" s="3" t="s">
        <v>2</v>
      </c>
      <c r="M23" s="3"/>
      <c r="N23" s="3"/>
      <c r="O23" s="3"/>
      <c r="P23" s="3"/>
      <c r="Q23" s="5">
        <v>13</v>
      </c>
      <c r="R23" s="5">
        <v>5152.6000000000004</v>
      </c>
    </row>
    <row r="24" spans="2:19" x14ac:dyDescent="0.3">
      <c r="L24" s="9"/>
      <c r="M24" s="9"/>
      <c r="N24" s="9"/>
      <c r="O24" s="9"/>
      <c r="P24" s="9"/>
      <c r="Q24" s="13"/>
      <c r="R24" s="13"/>
    </row>
    <row r="26" spans="2:19" ht="15" thickBot="1" x14ac:dyDescent="0.35">
      <c r="N26" s="9"/>
      <c r="O26" s="9"/>
      <c r="P26" s="9"/>
      <c r="Q26" s="13"/>
    </row>
    <row r="27" spans="2:19" ht="33" customHeight="1" thickBot="1" x14ac:dyDescent="0.35">
      <c r="B27" s="63" t="s">
        <v>34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5"/>
    </row>
    <row r="28" spans="2:19" x14ac:dyDescent="0.3">
      <c r="B28" s="9"/>
      <c r="C28" s="9"/>
      <c r="D28" s="9"/>
      <c r="E28" s="13"/>
    </row>
    <row r="29" spans="2:19" x14ac:dyDescent="0.3">
      <c r="B29" s="7" t="str">
        <f>_xll.Assistant.XL.RIK_AL("INF12__2_0_1,F=B='1',U='0',I='0',FN='Calibri',FS='10',FC='#000000',BC='#FFFFF0',AH='1',AV='1',Br=[$top-$bottom],BrS='1',BrC='#778899'_0,C=Total,F=B='1',U='0',I='0',FN='Calibri',FS='10',FC='#000000',BC='#FFFFFF',AH='1',AV"&amp;"='1',Br=[$top],BrS='1',BrC='#778899'_0_0_0_1_D=2x17;INF08@E=0,S=1001,G=0,T=0,P=0,O=NF='Texte'_B='0'_U='0'_I='0'_FN='Calibri'_FS='10'_FC='#000000'_BC='#FFFFFF'_AH='1'_AV='1'_Br=[]_BrS='0'_BrC='#FFFFFF'_WpT='0':E=0,S=1028,"&amp;"G=0,T=0,P=0,O=NF='Texte'_B='0'_U='0'_I='0'_FN='Calibri'_FS='10'_FC='#000000'_BC='#FFFFFF'_AH='1'_AV='1'_Br=[]_BrS='0'_BrC='#FFFFFF'_WpT='0':E=0,S=1029,G=0,T=0,P=0,O=NF='Texte'_B='0'_U='0'_I='0'_FN='Calibri'_FS='10'_FC='#"&amp;"000000'_BC='#FFFFFF'_AH='1'_AV='1'_Br=[]_BrS='0'_BrC='#FFFFFF'_WpT='0':E=0,S=1031,G=0,T=0,P=0,O=NF='Texte'_B='0'_U='0'_I='0'_FN='Calibri'_FS='10'_FC='#000000'_BC='#FFFFFF'_AH='1'_AV='1'_Br=[]_BrS='0'_BrC='#FFFFFF'_WpT='0"&amp;"':E=0,S=1032,G=0,T=0,P=0,O=NF='Texte'_B='0'_U='0'_I='0'_FN='Calibri'_FS='10'_FC='#000000'_BC='#FFFFFF'_AH='1'_AV='1'_Br=[]_BrS='0'_BrC='#FFFFFF'_WpT='0':E=0,S=1035,G=0,T=0,P=0,O=NF='Nombre'_B='0'_U='0'_I='0'_FN='Calibri'"&amp;"_FS='10'_FC='#000000'_BC='#FFFFFF'_AH='3'_AV='1'_Br=[]_BrS='0'_BrC='#FFFFFF'_WpT='0':E=0,S=1033,G=0,T=0,P=0,O=NF='Nombre'_B='0'_U='0'_I='0'_FN='Calibri'_FS='10'_FC='#000000'_BC='#FFFFFF'_AH='3'_AV='1'_Br=[]_BrS='0'_BrC='"&amp;"#FFFFFF'_WpT='0':E=0,S=1034,G=0,T=0,P=0,O=NF='Nombre'_B='0'_U='0'_I='0'_FN='Calibri'_FS='10'_FC='#000000'_BC='#FFFFFF'_AH='3'_AV='1'_Br=[]_BrS='0'_BrC='#FFFFFF'_WpT='0':E=0,S=1038,G=0,T=0,P=0,O=NF='Nombre'_B='0'_U='0'_I="&amp;"'0'_FN='Calibri'_FS='10'_FC='#000000'_BC='#FFFFFF'_AH='3'_AV='1'_Br=[]_BrS='0'_BrC='#FFFFFF'_WpT='0':E=0,S=1039,G=0,T=0,P=0,O=NF='Nombre'_B='0'_U='0'_I='0'_FN='Calibri'_FS='10'_FC='#000000'_BC='#FFFFFF'_AH='3'_AV='1'_Br="&amp;"[]_BrS='0'_BrC='#FFFFFF'_WpT='0':E=0,S=1040,G=0,T=0,P=0,O=NF='Nombre'_B='0'_U='0'_I='0'_FN='Calibri'_FS='10'_FC='#000000'_BC='#FFFFFF'_AH='3'_AV='1'_Br=[]_BrS='0'_BrC='#FFFFFF'_WpT='0':E=0,S=1041,G=0,T=0,P=0,O=NF='Nombre"&amp;"'_B='0'_U='0'_I='0'_FN='Calibri'_FS='10'_FC='#000000'_BC='#FFFFFF'_AH='3'_AV='1'_Br=[]_BrS='0'_BrC='#FFFFFF'_WpT='0':E=0,S=1037,G=0,T=0,P=0,O=NF='Nombre'_B='0'_U='0'_I='0'_FN='Calibri'_FS='10'_FC='#000000'_BC='#FFFFFF'_A"&amp;"H='3'_AV='1'_Br=[]_BrS='0'_BrC='#FFFFFF'_WpT='0':E=0,S=1036,G=0,T=0,P=0,O=NF='Nombre'_B='0'_U='0'_I='0'_FN='Calibri'_FS='10'_FC='#000000'_BC='#FFFFFF'_AH='3'_AV='1'_Br=[]_BrS='0'_BrC='#FFFFFF'_WpT='0':E=0,S=1042,G=0,T=0,"&amp;"P=0,O=NF='Nombre'_B='0'_U='0'_I='0'_FN='Calibri'_FS='10'_FC='#000000'_BC='#FFFFFF'_AH='3'_AV='1'_Br=[]_BrS='0'_BrC='#FFFFFF'_WpT='0':E=0,S=1043,G=0,T=0,P=0,O=NF='Nombre'_B='0'_U='0'_I='0'_FN='Calibri'_FS='10'_FC='#000000"&amp;"'_BC='#FFFFFF'_AH='3'_AV='1'_Br=[]_BrS='0'_BrC='#FFFFFF'_WpT='0':E=0,S=1044,G=0,T=0,P=0,O=NF='Nombre'_B='0'_U='0'_I='0'_FN='Calibri'_FS='10'_FC='#000000'_BC='#FFFFFF'_AH='3'_AV='1'_Br=[]_BrS='0'_BrC='#FFFFFF'_WpT='0':@R="&amp;"A,S=1002,V={0}:",$E$4)</f>
        <v/>
      </c>
    </row>
    <row r="30" spans="2:19" s="47" customFormat="1" ht="27" customHeight="1" x14ac:dyDescent="0.3">
      <c r="B30" s="48" t="s">
        <v>0</v>
      </c>
      <c r="C30" s="48" t="s">
        <v>19</v>
      </c>
      <c r="D30" s="48" t="s">
        <v>3</v>
      </c>
      <c r="E30" s="48" t="s">
        <v>4</v>
      </c>
      <c r="F30" s="48" t="s">
        <v>17</v>
      </c>
      <c r="G30" s="48" t="s">
        <v>1</v>
      </c>
      <c r="H30" s="48" t="s">
        <v>5</v>
      </c>
      <c r="I30" s="48" t="s">
        <v>6</v>
      </c>
      <c r="J30" s="48" t="s">
        <v>8</v>
      </c>
      <c r="K30" s="48" t="s">
        <v>9</v>
      </c>
      <c r="L30" s="48" t="s">
        <v>10</v>
      </c>
      <c r="M30" s="48" t="s">
        <v>11</v>
      </c>
      <c r="N30" s="48" t="s">
        <v>7</v>
      </c>
      <c r="O30" s="48" t="s">
        <v>14</v>
      </c>
      <c r="P30" s="48" t="s">
        <v>12</v>
      </c>
      <c r="Q30" s="48" t="s">
        <v>13</v>
      </c>
      <c r="R30" s="48" t="s">
        <v>20</v>
      </c>
      <c r="S30" s="46"/>
    </row>
    <row r="31" spans="2:19" x14ac:dyDescent="0.3">
      <c r="B31" s="1" t="s">
        <v>80</v>
      </c>
      <c r="C31" s="1">
        <v>1</v>
      </c>
      <c r="D31" s="1" t="s">
        <v>81</v>
      </c>
      <c r="E31" s="1" t="s">
        <v>82</v>
      </c>
      <c r="F31" s="1" t="s">
        <v>18</v>
      </c>
      <c r="G31" s="4">
        <v>8500</v>
      </c>
      <c r="H31" s="4">
        <v>0</v>
      </c>
      <c r="I31" s="4">
        <v>1</v>
      </c>
      <c r="J31" s="4">
        <v>0</v>
      </c>
      <c r="K31" s="4">
        <v>0</v>
      </c>
      <c r="L31" s="4">
        <v>48281.4</v>
      </c>
      <c r="M31" s="4">
        <v>0</v>
      </c>
      <c r="N31" s="4">
        <v>53281.4</v>
      </c>
      <c r="O31" s="4">
        <v>0</v>
      </c>
      <c r="P31" s="4">
        <v>2274.9</v>
      </c>
      <c r="Q31" s="4">
        <v>2067.66</v>
      </c>
      <c r="R31" s="4">
        <v>57623.96</v>
      </c>
      <c r="S31"/>
    </row>
    <row r="32" spans="2:19" x14ac:dyDescent="0.3">
      <c r="B32" s="2"/>
      <c r="C32" s="2"/>
      <c r="D32" s="2"/>
      <c r="E32" s="2"/>
      <c r="F32" s="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/>
    </row>
    <row r="33" spans="2:19" x14ac:dyDescent="0.3">
      <c r="B33" s="9"/>
      <c r="C33" s="9"/>
      <c r="D33" s="9"/>
      <c r="E33" s="9"/>
      <c r="F33" s="9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55" spans="2:19" x14ac:dyDescent="0.3">
      <c r="B55" s="9"/>
      <c r="C55" s="9"/>
      <c r="D55" s="9"/>
      <c r="E55" s="9"/>
      <c r="F55" s="9"/>
      <c r="G55" s="9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</sheetData>
  <mergeCells count="14">
    <mergeCell ref="B27:R27"/>
    <mergeCell ref="L14:R14"/>
    <mergeCell ref="B14:H14"/>
    <mergeCell ref="A1:S1"/>
    <mergeCell ref="E3:F3"/>
    <mergeCell ref="E4:F4"/>
    <mergeCell ref="G8:H8"/>
    <mergeCell ref="G9:H9"/>
    <mergeCell ref="L8:M8"/>
    <mergeCell ref="L9:M9"/>
    <mergeCell ref="Q8:R8"/>
    <mergeCell ref="Q9:R9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7D91-2D28-43C7-8A12-B648630115C3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8F49-F9EE-46B7-8C17-A947F3B925A0}">
  <dimension ref="A1"/>
  <sheetViews>
    <sheetView workbookViewId="0">
      <selection activeCell="G32" sqref="G32"/>
    </sheetView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A618-42CB-44EB-9C27-5CF31C099034}">
  <dimension ref="A1:D4"/>
  <sheetViews>
    <sheetView workbookViewId="0"/>
  </sheetViews>
  <sheetFormatPr baseColWidth="10" defaultRowHeight="14.4" x14ac:dyDescent="0.3"/>
  <sheetData>
    <row r="1" spans="1:4" ht="409.6" x14ac:dyDescent="0.3">
      <c r="C1" s="10" t="s">
        <v>128</v>
      </c>
      <c r="D1" s="10" t="s">
        <v>124</v>
      </c>
    </row>
    <row r="2" spans="1:4" ht="409.6" x14ac:dyDescent="0.3">
      <c r="A2" s="10" t="s">
        <v>62</v>
      </c>
      <c r="D2" s="10" t="s">
        <v>125</v>
      </c>
    </row>
    <row r="3" spans="1:4" ht="409.6" x14ac:dyDescent="0.3">
      <c r="A3" s="10" t="s">
        <v>78</v>
      </c>
      <c r="D3" s="10" t="s">
        <v>126</v>
      </c>
    </row>
    <row r="4" spans="1:4" ht="409.6" x14ac:dyDescent="0.3">
      <c r="D4" s="10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8 D A A B Q S w M E F A A C A A g A e 2 G T U v p 9 l F G f A A A A 8 g A A A B I A H A B D b 2 5 m a W c v U G F j a 2 F n Z S 5 4 b W w g o h g A K K A U A A A A A A A A A A A A A A A A A A A A A A A A A A A A h Y 4 x D o I w G E a v Q r r T l r o o + S m D q y Q m J s a 1 K Q U a o J i 2 W O 7 m 4 J G 8 g h h F 3 d y + v O 8 N 7 3 6 9 Q T 7 1 X X R R 1 u n B Z C j B F E X K y K H U p s 7 Q 6 K t 4 j X I O e y F b U a t o l o 1 L J 1 d m q P H + n B I S Q s B h h Q d b E 0 Z p Q k 7 F 7 i A b 1 Q v 0 k f V / O d b G e W G k Q h y O r x j O 8 C b B j D J M g S w M C m 2 + P 5 t z n + 8 P h O 3 Y + d E q X l k g y w b y 7 u c P U E s D B B Q A A g A I A H t h k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7 Y Z N S K I p H u A 4 A A A A R A A A A E w A c A E Z v c m 1 1 b G F z L 1 N l Y 3 R p b 2 4 x L m 0 g o h g A K K A U A A A A A A A A A A A A A A A A A A A A A A A A A A A A K 0 5 N L s n M z 1 M I h t C G 1 g B Q S w E C L Q A U A A I A C A B 7 Y Z N S + n 2 U U Z 8 A A A D y A A A A E g A A A A A A A A A A A A A A A A A A A A A A Q 2 9 u Z m l n L 1 B h Y 2 t h Z 2 U u e G 1 s U E s B A i 0 A F A A C A A g A e 2 G T U g / K 6 a u k A A A A 6 Q A A A B M A A A A A A A A A A A A A A A A A 6 w A A A F t D b 2 5 0 Z W 5 0 X 1 R 5 c G V z X S 5 4 b W x Q S w E C L Q A U A A I A C A B 7 Y Z N S K I p H u A 4 A A A A R A A A A E w A A A A A A A A A A A A A A A A D c A Q A A R m 9 y b X V s Y X M v U 2 V j d G l v b j E u b V B L B Q Y A A A A A A w A D A M I A A A A 3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M i T z d H L B k S 1 E C X J O y / h g g A A A A A C A A A A A A A D Z g A A w A A A A B A A A A A w / x 0 B S S 6 T s e e M b o D H 3 H U y A A A A A A S A A A C g A A A A E A A A A A / r x S D p x V C z O K s s r 1 E 3 V / Z Q A A A A M y Z 6 H 9 l y r 9 K 5 A k V o O A l f P I N 5 M d K s n t G q + Q S e a b 5 F x Y X a L b w Q C W D N a C b G Z P O 8 4 y 8 k P r F 3 U q Y 3 6 n n F F S F E F F 5 g t V Q I F B i G R 9 i n K + k U J i F C T V Q U A A A A i D D U k c W u x k h V T B Z H l f K m k R J n T e 0 = < / D a t a M a s h u p > 
</file>

<file path=customXml/itemProps1.xml><?xml version="1.0" encoding="utf-8"?>
<ds:datastoreItem xmlns:ds="http://schemas.openxmlformats.org/officeDocument/2006/customXml" ds:itemID="{98F47552-3175-4CEE-B986-39AD66ACF7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Prise en Main</vt:lpstr>
      <vt:lpstr>Comparaison Clients</vt:lpstr>
      <vt:lpstr>Synthèse Client</vt:lpstr>
      <vt:lpstr>Segmentation Clients</vt:lpstr>
      <vt:lpstr>Exploration Données Clients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Lauren QUEMARD</cp:lastModifiedBy>
  <dcterms:created xsi:type="dcterms:W3CDTF">2021-04-07T09:49:00Z</dcterms:created>
  <dcterms:modified xsi:type="dcterms:W3CDTF">2023-05-03T14:55:44Z</dcterms:modified>
</cp:coreProperties>
</file>